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6" activeTab="21"/>
  </bookViews>
  <sheets>
    <sheet name="封面" sheetId="7" r:id="rId1"/>
    <sheet name="目录" sheetId="8" r:id="rId2"/>
    <sheet name="表一" sheetId="2" r:id="rId3"/>
    <sheet name="表二之一" sheetId="45" r:id="rId4"/>
    <sheet name="表二 之二" sheetId="52" r:id="rId5"/>
    <sheet name="表三" sheetId="53" r:id="rId6"/>
    <sheet name="表四" sheetId="54" r:id="rId7"/>
    <sheet name="表五" sheetId="48" r:id="rId8"/>
    <sheet name="表六" sheetId="49" r:id="rId9"/>
    <sheet name="表七" sheetId="39" r:id="rId10"/>
    <sheet name="表八" sheetId="50" r:id="rId11"/>
    <sheet name="表九之一 " sheetId="51" r:id="rId12"/>
    <sheet name="表九之二" sheetId="55" r:id="rId13"/>
    <sheet name="表十" sheetId="33" r:id="rId14"/>
    <sheet name="表十一" sheetId="34" r:id="rId15"/>
    <sheet name="表十二" sheetId="40" r:id="rId16"/>
    <sheet name="表十三" sheetId="29" r:id="rId17"/>
    <sheet name="表十四" sheetId="41" r:id="rId18"/>
    <sheet name="表十五" sheetId="42" r:id="rId19"/>
    <sheet name="表十六" sheetId="43" r:id="rId20"/>
    <sheet name="表十七" sheetId="30" r:id="rId21"/>
    <sheet name="表十八" sheetId="44" r:id="rId22"/>
  </sheets>
  <externalReferences>
    <externalReference r:id="rId23"/>
  </externalReferences>
  <definedNames>
    <definedName name="_xlnm._FilterDatabase" localSheetId="3" hidden="1">表二之一!$A$6:$N$1007</definedName>
    <definedName name="_xlnm._FilterDatabase" localSheetId="4" hidden="1">'表二 之二'!$A$6:$P$1008</definedName>
    <definedName name="_xlnm._FilterDatabase" localSheetId="5" hidden="1">表三!$A$5:$F$62</definedName>
    <definedName name="_xlnm._FilterDatabase" localSheetId="6" hidden="1">表四!$A$5:$D$82</definedName>
    <definedName name="_xlnm._FilterDatabase" localSheetId="11" hidden="1">'表九之一 '!$A$6:$N$108</definedName>
    <definedName name="_xlnm._FilterDatabase" localSheetId="21" hidden="1">表十八!$A$5:$G$220</definedName>
    <definedName name="_xlnm._FilterDatabase" localSheetId="2" hidden="1">表一!#REF!</definedName>
    <definedName name="_xlnm.Print_Titles" localSheetId="2">表一!#REF!</definedName>
    <definedName name="_xlnm._FilterDatabase" hidden="1">#REF!</definedName>
    <definedName name="_xlnm.Print_Titles">#REF!</definedName>
    <definedName name="_xlnm._FilterDatabase" localSheetId="0" hidden="1">#REF!</definedName>
    <definedName name="_xlnm.Print_Titles" localSheetId="0">#REF!</definedName>
    <definedName name="_xlnm._FilterDatabase" localSheetId="1" hidden="1">#REF!</definedName>
    <definedName name="_xlnm.Print_Titles" localSheetId="1">#REF!</definedName>
    <definedName name="_xlnm.Print_Area" localSheetId="2">表一!#REF!</definedName>
    <definedName name="_xlnm._FilterDatabase" localSheetId="16" hidden="1">#REF!</definedName>
    <definedName name="_xlnm.Print_Titles" localSheetId="16">#REF!</definedName>
    <definedName name="_xlnm._FilterDatabase" localSheetId="20" hidden="1">#REF!</definedName>
    <definedName name="_xlnm.Print_Titles" localSheetId="20">#REF!</definedName>
    <definedName name="_xlnm._FilterDatabase" localSheetId="9" hidden="1">#REF!</definedName>
    <definedName name="_xlnm.Print_Titles" localSheetId="9">#REF!</definedName>
    <definedName name="人员身份">[1]基础编码!$L$2:$L$7</definedName>
    <definedName name="_xlnm._FilterDatabase" localSheetId="15" hidden="1">#REF!</definedName>
    <definedName name="_xlnm.Print_Titles" localSheetId="15">#REF!</definedName>
    <definedName name="_xlnm._FilterDatabase" localSheetId="17" hidden="1">#REF!</definedName>
    <definedName name="_xlnm.Print_Titles" localSheetId="17">#REF!</definedName>
    <definedName name="_xlnm._FilterDatabase" localSheetId="18" hidden="1">#REF!</definedName>
    <definedName name="_xlnm.Print_Titles" localSheetId="18">#REF!</definedName>
    <definedName name="_xlnm._FilterDatabase" localSheetId="19" hidden="1">#REF!</definedName>
    <definedName name="_xlnm.Print_Titles" localSheetId="19">#REF!</definedName>
    <definedName name="_xlnm.Print_Titles" localSheetId="3">表二之一!$4:$6</definedName>
    <definedName name="_xlnm._FilterDatabase" localSheetId="7" hidden="1">#REF!</definedName>
    <definedName name="_xlnm.Print_Titles" localSheetId="7">#REF!</definedName>
    <definedName name="_xlnm._FilterDatabase" localSheetId="8" hidden="1">#REF!</definedName>
    <definedName name="_xlnm.Print_Titles" localSheetId="8">#REF!</definedName>
    <definedName name="_xlnm.Print_Titles" localSheetId="10">表八!$4:$6</definedName>
    <definedName name="_xlnm._FilterDatabase" localSheetId="10" hidden="1">表八!$B$2:$J$31</definedName>
    <definedName name="_xlnm.Print_Titles" localSheetId="11">'表九之一 '!$2:$6</definedName>
    <definedName name="_xlnm.Print_Titles" localSheetId="4">'表二 之二'!$4:$6</definedName>
    <definedName name="_xlnm.Print_Titles" localSheetId="5">表三!$4:$5</definedName>
    <definedName name="_xlnm.Print_Titles" localSheetId="6">表四!$4:$5</definedName>
    <definedName name="_xlnm._FilterDatabase" localSheetId="12" hidden="1">表九之二!$A$6:$P$111</definedName>
    <definedName name="_xlnm.Print_Titles" localSheetId="12">表九之二!$2:$6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<sst xmlns="http://schemas.openxmlformats.org/spreadsheetml/2006/main" count="6106" uniqueCount="1676">
  <si>
    <r>
      <rPr>
        <b/>
        <sz val="36"/>
        <rFont val="宋体"/>
        <charset val="0"/>
      </rPr>
      <t>永福县</t>
    </r>
    <r>
      <rPr>
        <b/>
        <sz val="36"/>
        <rFont val="Arial Narrow"/>
        <charset val="0"/>
      </rPr>
      <t>2026</t>
    </r>
    <r>
      <rPr>
        <b/>
        <sz val="36"/>
        <rFont val="宋体"/>
        <charset val="0"/>
      </rPr>
      <t>年政府预算公开表</t>
    </r>
  </si>
  <si>
    <t>永福县财政局编制</t>
  </si>
  <si>
    <t>目  录</t>
  </si>
  <si>
    <t>一、公共财政预算报表</t>
  </si>
  <si>
    <t>表一 永福县2026年一般公共预算收入预算表</t>
  </si>
  <si>
    <t>表二之一 永福县2026年公共财政预算支出预算表（功能分类科目）</t>
  </si>
  <si>
    <t>表二之二 永福县2026年公共财政预算本级支出预算表（功能分类科目）</t>
  </si>
  <si>
    <t>表三 永福县2026年公共财政预算本级支出预算表（政府经济分类科目）</t>
  </si>
  <si>
    <t>表四 永福县2026年公共财政预算本级支出预算表（部门经济分类科目）</t>
  </si>
  <si>
    <t>表五 永福县2025年政府一般债务限额及余额情况表</t>
  </si>
  <si>
    <t>表六 永福县2025年和2026年政府一般债券发行及还本付息情况表</t>
  </si>
  <si>
    <t>表七 永福县2026年一般公共预算对下税收返还和转移支付支出预算表</t>
  </si>
  <si>
    <t>二、政府性基金预算报表</t>
  </si>
  <si>
    <t>表八 永福县2026年政府性基金预算收入预算表</t>
  </si>
  <si>
    <t>表九之一 永福县2026年政府性基金预算支出预算表</t>
  </si>
  <si>
    <t>表九之二 永福县2026年本级政府性基金预算支出预算表</t>
  </si>
  <si>
    <t>表十 永福县2025年政府专项债务限额及余额情况表</t>
  </si>
  <si>
    <t>表十一 永福县2024年和2025年政府专项债券发行及还本付息情况表</t>
  </si>
  <si>
    <t>表十二 永福县2025年政府性基金对下转移支付支出预算表</t>
  </si>
  <si>
    <t>三、社会保险基金预算报表</t>
  </si>
  <si>
    <t>表十三 永福县2025年社会保险基金收支预算表</t>
  </si>
  <si>
    <t>四、国有资本经营预算报表</t>
  </si>
  <si>
    <t>表十四 永福县2025年国有资本经营收入预算表</t>
  </si>
  <si>
    <t>表十五 永福县2025年国有资本经营支出预算表</t>
  </si>
  <si>
    <t>表十六 永福县2025年国有资本经营预算对下转移支付支出预算表</t>
  </si>
  <si>
    <t>五、其他预算公开表</t>
  </si>
  <si>
    <t>表十七 2025年度部分预算项目预算绩效目标公开表</t>
  </si>
  <si>
    <t>表十八 永福县2025年上级提前下达转移支付预算支出明细表</t>
  </si>
  <si>
    <t>表一</t>
  </si>
  <si>
    <r>
      <rPr>
        <b/>
        <sz val="16"/>
        <rFont val="宋体"/>
        <charset val="134"/>
      </rPr>
      <t>永福县</t>
    </r>
    <r>
      <rPr>
        <b/>
        <sz val="16"/>
        <rFont val="Times New Roman"/>
        <charset val="134"/>
      </rPr>
      <t>2026</t>
    </r>
    <r>
      <rPr>
        <b/>
        <sz val="16"/>
        <rFont val="宋体"/>
        <charset val="134"/>
      </rPr>
      <t>年一般公共预算收入预算表(草案）</t>
    </r>
  </si>
  <si>
    <t>单位：万元</t>
  </si>
  <si>
    <t>预算科目</t>
  </si>
  <si>
    <r>
      <rPr>
        <b/>
        <sz val="10"/>
        <rFont val="Times New Roman"/>
        <charset val="0"/>
      </rPr>
      <t>2025</t>
    </r>
    <r>
      <rPr>
        <b/>
        <sz val="10"/>
        <rFont val="宋体"/>
        <charset val="0"/>
        <scheme val="minor"/>
      </rPr>
      <t>年</t>
    </r>
  </si>
  <si>
    <r>
      <rPr>
        <b/>
        <sz val="10"/>
        <rFont val="Times New Roman"/>
        <charset val="0"/>
      </rPr>
      <t>2026</t>
    </r>
    <r>
      <rPr>
        <b/>
        <sz val="10"/>
        <rFont val="宋体"/>
        <charset val="0"/>
        <scheme val="minor"/>
      </rPr>
      <t>年</t>
    </r>
  </si>
  <si>
    <r>
      <rPr>
        <sz val="10"/>
        <rFont val="Arial Narrow"/>
        <charset val="0"/>
      </rPr>
      <t>2024</t>
    </r>
    <r>
      <rPr>
        <sz val="10"/>
        <rFont val="宋体"/>
        <charset val="0"/>
      </rPr>
      <t>年执行数</t>
    </r>
  </si>
  <si>
    <t>预算数</t>
  </si>
  <si>
    <t>执行数</t>
  </si>
  <si>
    <r>
      <rPr>
        <b/>
        <sz val="10"/>
        <rFont val="宋体"/>
        <charset val="134"/>
      </rPr>
      <t>完成</t>
    </r>
    <r>
      <rPr>
        <b/>
        <sz val="10"/>
        <rFont val="Arial Narrow"/>
        <charset val="0"/>
      </rPr>
      <t xml:space="preserve">               </t>
    </r>
    <r>
      <rPr>
        <b/>
        <sz val="10"/>
        <rFont val="宋体"/>
        <charset val="134"/>
      </rPr>
      <t>预算数</t>
    </r>
    <r>
      <rPr>
        <b/>
        <sz val="10"/>
        <rFont val="Arial Narrow"/>
        <charset val="0"/>
      </rPr>
      <t>%</t>
    </r>
  </si>
  <si>
    <r>
      <rPr>
        <b/>
        <sz val="10"/>
        <rFont val="宋体"/>
        <charset val="134"/>
      </rPr>
      <t>比</t>
    </r>
    <r>
      <rPr>
        <b/>
        <sz val="10"/>
        <rFont val="Times New Roman"/>
        <charset val="134"/>
      </rPr>
      <t>2024</t>
    </r>
    <r>
      <rPr>
        <b/>
        <sz val="10"/>
        <rFont val="宋体"/>
        <charset val="134"/>
      </rPr>
      <t>年执行数增减</t>
    </r>
  </si>
  <si>
    <t>建议数</t>
  </si>
  <si>
    <r>
      <rPr>
        <b/>
        <sz val="10"/>
        <rFont val="宋体"/>
        <charset val="134"/>
      </rPr>
      <t>比</t>
    </r>
    <r>
      <rPr>
        <b/>
        <sz val="10"/>
        <rFont val="Times New Roman"/>
        <charset val="134"/>
      </rPr>
      <t>2025</t>
    </r>
    <r>
      <rPr>
        <b/>
        <sz val="10"/>
        <rFont val="宋体"/>
        <charset val="134"/>
      </rPr>
      <t>年执行数增减</t>
    </r>
  </si>
  <si>
    <t>金 额</t>
  </si>
  <si>
    <r>
      <rPr>
        <b/>
        <sz val="10"/>
        <rFont val="宋体"/>
        <charset val="134"/>
      </rPr>
      <t>增长</t>
    </r>
    <r>
      <rPr>
        <b/>
        <sz val="10"/>
        <rFont val="Arial Narrow"/>
        <charset val="0"/>
      </rPr>
      <t>%</t>
    </r>
  </si>
  <si>
    <t>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</si>
  <si>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</si>
  <si>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</si>
  <si>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</si>
  <si>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</si>
  <si>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</si>
  <si>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</si>
  <si>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</si>
  <si>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</si>
  <si>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</si>
  <si>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</si>
  <si>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</si>
  <si>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</si>
  <si>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</si>
  <si>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非税收入</t>
  </si>
  <si>
    <t xml:space="preserve">    专项收入</t>
  </si>
  <si>
    <t xml:space="preserve">        教育费附加</t>
  </si>
  <si>
    <t xml:space="preserve">        地方教育附加</t>
  </si>
  <si>
    <t xml:space="preserve">        残疾人就业保障金</t>
  </si>
  <si>
    <t xml:space="preserve">        森林植被恢复费</t>
  </si>
  <si>
    <t xml:space="preserve">        水利建设专项收入</t>
  </si>
  <si>
    <t xml:space="preserve">        其他专项收入</t>
  </si>
  <si>
    <t xml:space="preserve"> -   </t>
  </si>
  <si>
    <t xml:space="preserve">    行政事业性收费收入</t>
  </si>
  <si>
    <t xml:space="preserve">    罚没收入</t>
  </si>
  <si>
    <t xml:space="preserve">    国有资源有偿使用收入</t>
  </si>
  <si>
    <t xml:space="preserve">    捐赠收入</t>
  </si>
  <si>
    <t xml:space="preserve">    政府住房基金收入</t>
  </si>
  <si>
    <t xml:space="preserve">    其他收入</t>
  </si>
  <si>
    <t>一般公共预算收入合计</t>
  </si>
  <si>
    <t>上级补助收入</t>
  </si>
  <si>
    <t xml:space="preserve">  返还性收入</t>
  </si>
  <si>
    <t xml:space="preserve">    增值税税收返还收入</t>
  </si>
  <si>
    <t xml:space="preserve">    消费税税收返还收入</t>
  </si>
  <si>
    <t xml:space="preserve">    所得税基数返还收入</t>
  </si>
  <si>
    <t xml:space="preserve">    成品油价格和税费改革税收返还收入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</si>
  <si>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</si>
  <si>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</si>
  <si>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</si>
  <si>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</si>
  <si>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</si>
  <si>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</si>
  <si>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</si>
  <si>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</si>
  <si>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</si>
  <si>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</si>
  <si>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</si>
  <si>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巩固脱贫攻坚成果衔接乡村振兴转移支付收入</t>
  </si>
  <si>
    <t xml:space="preserve">    公共安全共同财政事权转移支付收入  </t>
  </si>
  <si>
    <t xml:space="preserve">    教育共同财政事权转移支付收入  </t>
  </si>
  <si>
    <t xml:space="preserve">    科学技术共同财政事权转移支付</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</si>
  <si>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</si>
  <si>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</si>
  <si>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</si>
  <si>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</si>
  <si>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</si>
  <si>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</si>
  <si>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</si>
  <si>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自然资源海洋气象等共同财政事权转移支付收入</t>
  </si>
  <si>
    <t xml:space="preserve">    住房保障共同财政事权转移支付收入  </t>
  </si>
  <si>
    <t xml:space="preserve">    灾害防治及应急管理共同财政事权转移支付收入  </t>
  </si>
  <si>
    <t xml:space="preserve">    其他共同财政事权转移支付收入  </t>
  </si>
  <si>
    <t xml:space="preserve">    其他一般性转移支付收入</t>
  </si>
  <si>
    <t xml:space="preserve">  专项转移支付收入</t>
  </si>
  <si>
    <t xml:space="preserve">    一般公共服务</t>
  </si>
  <si>
    <t xml:space="preserve">    公共安全</t>
  </si>
  <si>
    <t xml:space="preserve">    教育</t>
  </si>
  <si>
    <t xml:space="preserve">    科学技术</t>
  </si>
  <si>
    <t xml:space="preserve">    文化旅游体育与传媒</t>
  </si>
  <si>
    <t xml:space="preserve">    社会保障和就业</t>
  </si>
  <si>
    <t>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</si>
  <si>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</si>
  <si>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</si>
  <si>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</si>
  <si>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</si>
  <si>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</si>
  <si>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</si>
  <si>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</si>
  <si>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</si>
  <si>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</si>
  <si>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</si>
  <si>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灾害防治及应急支出</t>
  </si>
  <si>
    <t>债务收入</t>
  </si>
  <si>
    <t xml:space="preserve">    地方政府债券收入</t>
  </si>
  <si>
    <t xml:space="preserve">    地方向国外借款收入</t>
  </si>
  <si>
    <t>债券转贷收入</t>
  </si>
  <si>
    <t>　  地方政府一般债券转贷收入</t>
  </si>
  <si>
    <t xml:space="preserve">    转贷国外债务收入</t>
  </si>
  <si>
    <t>上年结余</t>
  </si>
  <si>
    <t>动用预算稳定调节基金</t>
  </si>
  <si>
    <t xml:space="preserve">调入资金   </t>
  </si>
  <si>
    <t xml:space="preserve">    政府性基金预算调入</t>
  </si>
  <si>
    <t xml:space="preserve">    国有资本经营预算调入</t>
  </si>
  <si>
    <t>收  入  总  计</t>
  </si>
  <si>
    <t>表二之一</t>
  </si>
  <si>
    <r>
      <rPr>
        <b/>
        <sz val="16"/>
        <rFont val="宋体"/>
        <charset val="134"/>
        <scheme val="minor"/>
      </rPr>
      <t>永福县</t>
    </r>
    <r>
      <rPr>
        <b/>
        <sz val="16"/>
        <rFont val="Times New Roman"/>
        <charset val="134"/>
      </rPr>
      <t>2026</t>
    </r>
    <r>
      <rPr>
        <b/>
        <sz val="16"/>
        <rFont val="宋体"/>
        <charset val="134"/>
        <scheme val="minor"/>
      </rPr>
      <t>年公共财政预算支出预算表（草案） （功能分类科目）</t>
    </r>
  </si>
  <si>
    <t>功能分类科目编码</t>
  </si>
  <si>
    <t>科目名称</t>
  </si>
  <si>
    <r>
      <rPr>
        <b/>
        <sz val="10"/>
        <rFont val="Times New Roman"/>
        <charset val="0"/>
      </rPr>
      <t>2025</t>
    </r>
    <r>
      <rPr>
        <b/>
        <sz val="10"/>
        <rFont val="宋体"/>
        <charset val="0"/>
      </rPr>
      <t>年公共财政预算</t>
    </r>
  </si>
  <si>
    <r>
      <rPr>
        <b/>
        <sz val="10"/>
        <rFont val="Times New Roman"/>
        <charset val="0"/>
      </rPr>
      <t>2026</t>
    </r>
    <r>
      <rPr>
        <b/>
        <sz val="10"/>
        <rFont val="宋体"/>
        <charset val="0"/>
      </rPr>
      <t>年公共财政预算</t>
    </r>
  </si>
  <si>
    <r>
      <rPr>
        <b/>
        <sz val="10"/>
        <rFont val="Arial Narrow"/>
        <charset val="0"/>
      </rPr>
      <t>2024</t>
    </r>
    <r>
      <rPr>
        <b/>
        <sz val="10"/>
        <rFont val="宋体"/>
        <charset val="0"/>
      </rPr>
      <t>年执行数</t>
    </r>
  </si>
  <si>
    <t>年初预算</t>
  </si>
  <si>
    <t>调整预算</t>
  </si>
  <si>
    <r>
      <rPr>
        <b/>
        <sz val="10"/>
        <rFont val="宋体"/>
        <charset val="134"/>
      </rPr>
      <t>完成调整</t>
    </r>
    <r>
      <rPr>
        <b/>
        <sz val="10"/>
        <rFont val="Arial Narrow"/>
        <charset val="0"/>
      </rPr>
      <t xml:space="preserve">   </t>
    </r>
    <r>
      <rPr>
        <b/>
        <sz val="10"/>
        <rFont val="宋体"/>
        <charset val="134"/>
      </rPr>
      <t>预算</t>
    </r>
    <r>
      <rPr>
        <b/>
        <sz val="10"/>
        <rFont val="Arial Narrow"/>
        <charset val="0"/>
      </rPr>
      <t>%</t>
    </r>
  </si>
  <si>
    <t>比上年执行数增减</t>
  </si>
  <si>
    <r>
      <rPr>
        <b/>
        <sz val="10"/>
        <rFont val="宋体"/>
        <charset val="134"/>
      </rPr>
      <t>比</t>
    </r>
    <r>
      <rPr>
        <b/>
        <sz val="10"/>
        <rFont val="Times New Roman"/>
        <charset val="134"/>
      </rPr>
      <t>2025</t>
    </r>
    <r>
      <rPr>
        <b/>
        <sz val="10"/>
        <rFont val="宋体"/>
        <charset val="134"/>
      </rPr>
      <t>年年初
预算增减</t>
    </r>
  </si>
  <si>
    <t>金额</t>
  </si>
  <si>
    <t>一般公共服务支出</t>
  </si>
  <si>
    <t>人大事务</t>
  </si>
  <si>
    <t>行政运行</t>
  </si>
  <si>
    <t>一般行政管理事务</t>
  </si>
  <si>
    <t>机关服务</t>
  </si>
  <si>
    <t/>
  </si>
  <si>
    <t>空</t>
  </si>
  <si>
    <t>人大会议</t>
  </si>
  <si>
    <t>人大立法</t>
  </si>
  <si>
    <t>人大监督</t>
  </si>
  <si>
    <t>人大代表履职能力提升</t>
  </si>
  <si>
    <t>代表工作</t>
  </si>
  <si>
    <t>事业运行</t>
  </si>
  <si>
    <t>其他人大事务支出</t>
  </si>
  <si>
    <t>政协事务</t>
  </si>
  <si>
    <t>政协会议</t>
  </si>
  <si>
    <t>委员视察</t>
  </si>
  <si>
    <t>其他政协事务支出</t>
  </si>
  <si>
    <t>政府办公厅(室)及相关机构事务</t>
  </si>
  <si>
    <t>专项服务</t>
  </si>
  <si>
    <t>专项业务及机关事务管理</t>
  </si>
  <si>
    <t>政务公开审批</t>
  </si>
  <si>
    <t>其他政府办公厅（室）及相关机构事务支出</t>
  </si>
  <si>
    <t>发展与改革事务</t>
  </si>
  <si>
    <t>物价管理</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</si>
  <si>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</si>
  <si>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</si>
  <si>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</si>
  <si>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</si>
  <si>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</si>
  <si>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</si>
  <si>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</si>
  <si>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</si>
  <si>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</si>
  <si>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</si>
  <si>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</si>
  <si>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</si>
  <si>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</si>
  <si>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</si>
  <si>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</si>
  <si>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</si>
  <si>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税收业务</t>
  </si>
  <si>
    <t>其他税收事务支出</t>
  </si>
  <si>
    <t>审计事务</t>
  </si>
  <si>
    <t>审计业务</t>
  </si>
  <si>
    <t>审计管理</t>
  </si>
  <si>
    <t>其他审计事务支出</t>
  </si>
  <si>
    <t>纪检监察事务</t>
  </si>
  <si>
    <t>大案要案查处</t>
  </si>
  <si>
    <t>派驻派出机构</t>
  </si>
  <si>
    <t>巡视工作</t>
  </si>
  <si>
    <t>其他纪检监察事务支出</t>
  </si>
  <si>
    <t>商贸事务</t>
  </si>
  <si>
    <t>招商引资</t>
  </si>
  <si>
    <t>其他商贸事务支出</t>
  </si>
  <si>
    <t>知识产权事务</t>
  </si>
  <si>
    <t>专利审批</t>
  </si>
  <si>
    <t>知识产权战略和规划</t>
  </si>
  <si>
    <t>国际合作与交流</t>
  </si>
  <si>
    <t>知识产权宏观管理</t>
  </si>
  <si>
    <t>商标管理</t>
  </si>
  <si>
    <t>原产地地理标志管理</t>
  </si>
  <si>
    <t>其他知识产权事务支出</t>
  </si>
  <si>
    <t>民族事务</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</si>
  <si>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</si>
  <si>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</si>
  <si>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</si>
  <si>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</si>
  <si>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</si>
  <si>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</si>
  <si>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</si>
  <si>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</si>
  <si>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</si>
  <si>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</si>
  <si>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</si>
  <si>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</si>
  <si>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</si>
  <si>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</si>
  <si>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</si>
  <si>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</si>
  <si>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</si>
  <si>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</si>
  <si>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</si>
  <si>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</si>
  <si>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宣传管理</t>
  </si>
  <si>
    <t>其他宣传事务支出</t>
  </si>
  <si>
    <t>统战事务</t>
  </si>
  <si>
    <t>宗教事务</t>
  </si>
  <si>
    <t>华侨事务</t>
  </si>
  <si>
    <t>其他统战事务支出</t>
  </si>
  <si>
    <t>其他共产党事务支出</t>
  </si>
  <si>
    <t>市场监督管理事务</t>
  </si>
  <si>
    <t>经营主体管理</t>
  </si>
  <si>
    <t>市场秩序执法</t>
  </si>
  <si>
    <t>药品事务</t>
  </si>
  <si>
    <t>质量安全监管</t>
  </si>
  <si>
    <t>食品安全监管</t>
  </si>
  <si>
    <t>其他市场监督管理事务</t>
  </si>
  <si>
    <t>社会工作事务</t>
  </si>
  <si>
    <t>其他社会工作事务支出</t>
  </si>
  <si>
    <t>信访事务</t>
  </si>
  <si>
    <t>信访业务</t>
  </si>
  <si>
    <t>其他信访事务支出</t>
  </si>
  <si>
    <t>其他一般公共服务支出</t>
  </si>
  <si>
    <t>国家赔偿费用支出</t>
  </si>
  <si>
    <t>国防支出</t>
  </si>
  <si>
    <t>国防动员</t>
  </si>
  <si>
    <t>兵役征集</t>
  </si>
  <si>
    <t>经济动员</t>
  </si>
  <si>
    <t>人民防空</t>
  </si>
  <si>
    <t>交通战备</t>
  </si>
  <si>
    <t>民兵</t>
  </si>
  <si>
    <t>边海防</t>
  </si>
  <si>
    <t>其他国防动员支出</t>
  </si>
  <si>
    <t>其他国防支出</t>
  </si>
  <si>
    <t>公共安全支出</t>
  </si>
  <si>
    <t>武装警察</t>
  </si>
  <si>
    <t>武装警察部队</t>
  </si>
  <si>
    <t>其他武装警察部队支出</t>
  </si>
  <si>
    <t>公安</t>
  </si>
  <si>
    <t>执法办案</t>
  </si>
  <si>
    <t>特别业务</t>
  </si>
  <si>
    <t>特勤业务</t>
  </si>
  <si>
    <t>移民事务</t>
  </si>
  <si>
    <t>其他公安支出</t>
  </si>
  <si>
    <t>检察</t>
  </si>
  <si>
    <t>“两房”建设</t>
  </si>
  <si>
    <t>检察监督</t>
  </si>
  <si>
    <t>其他检察支出</t>
  </si>
  <si>
    <t>法院</t>
  </si>
  <si>
    <t>案件审判</t>
  </si>
  <si>
    <t>案件执行</t>
  </si>
  <si>
    <t>“两庭”建设</t>
  </si>
  <si>
    <t>其他法院支出</t>
  </si>
  <si>
    <t>司法</t>
  </si>
  <si>
    <t>基层司法业务</t>
  </si>
  <si>
    <t>普法宣传</t>
  </si>
  <si>
    <t>律师管理</t>
  </si>
  <si>
    <t>公共法律服务</t>
  </si>
  <si>
    <t>国家统一法律职业资格考试</t>
  </si>
  <si>
    <t>社区矫正</t>
  </si>
  <si>
    <t>法治建设</t>
  </si>
  <si>
    <t>其他司法支出</t>
  </si>
  <si>
    <t>监狱</t>
  </si>
  <si>
    <t>强制隔离戒毒</t>
  </si>
  <si>
    <t>国家保密</t>
  </si>
  <si>
    <t>缉私警察</t>
  </si>
  <si>
    <t>其他公共安全支出</t>
  </si>
  <si>
    <t>国家司法救助支出</t>
  </si>
  <si>
    <t>教育支出</t>
  </si>
  <si>
    <t>教育管理事务</t>
  </si>
  <si>
    <t>其他教育管理事务支出</t>
  </si>
  <si>
    <t>普通教育</t>
  </si>
  <si>
    <t>学前教育</t>
  </si>
  <si>
    <t>小学教育</t>
  </si>
  <si>
    <t>初中教育</t>
  </si>
  <si>
    <t>高中教育</t>
  </si>
  <si>
    <t>高等教育</t>
  </si>
  <si>
    <t>其他普通教育支出</t>
  </si>
  <si>
    <t>职业教育</t>
  </si>
  <si>
    <t>初等职业教育</t>
  </si>
  <si>
    <t>中等职业教育</t>
  </si>
  <si>
    <t>技校教育</t>
  </si>
  <si>
    <t>高等职业教育</t>
  </si>
  <si>
    <t>其他职业教育支出</t>
  </si>
  <si>
    <t>成人教育</t>
  </si>
  <si>
    <t>广播电视教育</t>
  </si>
  <si>
    <t>留学教育</t>
  </si>
  <si>
    <t>特殊教育</t>
  </si>
  <si>
    <t>特殊学校教育</t>
  </si>
  <si>
    <t>专门学校教育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</si>
  <si>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</si>
  <si>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</si>
  <si>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</si>
  <si>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</si>
  <si>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</si>
  <si>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</si>
  <si>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</si>
  <si>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</si>
  <si>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</si>
  <si>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</si>
  <si>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</si>
  <si>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</si>
  <si>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</si>
  <si>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</si>
  <si>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</si>
  <si>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科学技术支出</t>
  </si>
  <si>
    <t>科学技术管理事务</t>
  </si>
  <si>
    <t>其他科学技术管理事务支出</t>
  </si>
  <si>
    <t>基础研究</t>
  </si>
  <si>
    <t>应用研究</t>
  </si>
  <si>
    <t>机构运行</t>
  </si>
  <si>
    <t>社会公益研究</t>
  </si>
  <si>
    <t>高技术研究</t>
  </si>
  <si>
    <t>专项科研试制</t>
  </si>
  <si>
    <t>其他应用研究支出</t>
  </si>
  <si>
    <t>技术研究与开发</t>
  </si>
  <si>
    <t>科技成果转化与扩散</t>
  </si>
  <si>
    <t>共性技术研究与开发</t>
  </si>
  <si>
    <t>其他技术研究与开发支出</t>
  </si>
  <si>
    <t>科技条件与服务</t>
  </si>
  <si>
    <t>技术创新服务体系</t>
  </si>
  <si>
    <t>科技条件专项</t>
  </si>
  <si>
    <t>其他科技条件与服务支出</t>
  </si>
  <si>
    <t>社会科学</t>
  </si>
  <si>
    <t>科学技术普及</t>
  </si>
  <si>
    <t>科普活动</t>
  </si>
  <si>
    <t>青少年科技活动</t>
  </si>
  <si>
    <t>学术交流活动</t>
  </si>
  <si>
    <t>科技馆站</t>
  </si>
  <si>
    <t>其他科学技术普及支出</t>
  </si>
  <si>
    <t>科技交流与合作</t>
  </si>
  <si>
    <t>科技重大项目</t>
  </si>
  <si>
    <t>科技重大专项</t>
  </si>
  <si>
    <t>重点研发计划</t>
  </si>
  <si>
    <t>其他科技重大项目</t>
  </si>
  <si>
    <t>其他科学技术支出</t>
  </si>
  <si>
    <t>科技奖励</t>
  </si>
  <si>
    <t>核应急</t>
  </si>
  <si>
    <t>转制科研机构</t>
  </si>
  <si>
    <t>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</si>
  <si>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</si>
  <si>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</si>
  <si>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</si>
  <si>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</si>
  <si>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</si>
  <si>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</si>
  <si>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</si>
  <si>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</si>
  <si>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</si>
  <si>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</si>
  <si>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</si>
  <si>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文化和旅游管理事务</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</si>
  <si>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</si>
  <si>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</si>
  <si>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</si>
  <si>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</si>
  <si>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</si>
  <si>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</si>
  <si>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</si>
  <si>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</si>
  <si>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</si>
  <si>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</si>
  <si>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</si>
  <si>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</si>
  <si>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</si>
  <si>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</si>
  <si>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</si>
  <si>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</si>
  <si>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</si>
  <si>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</si>
  <si>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</si>
  <si>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</si>
  <si>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广播电视</t>
  </si>
  <si>
    <t>监测监管</t>
  </si>
  <si>
    <t>传输发射</t>
  </si>
  <si>
    <t>广播电视事务</t>
  </si>
  <si>
    <t>其他广播电视支出</t>
  </si>
  <si>
    <t>其他文化体育与传媒支出</t>
  </si>
  <si>
    <t>文化产业发展专项支出</t>
  </si>
  <si>
    <t>其他文化旅游体育与传媒支出</t>
  </si>
  <si>
    <t>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</si>
  <si>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</si>
  <si>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</si>
  <si>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</si>
  <si>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</si>
  <si>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</si>
  <si>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</si>
  <si>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</si>
  <si>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</si>
  <si>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</si>
  <si>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政府特殊津贴</t>
  </si>
  <si>
    <t>资助留学回国人员</t>
  </si>
  <si>
    <t>博士后日常经费</t>
  </si>
  <si>
    <t>引进人才费用</t>
  </si>
  <si>
    <t>其他人力资源和社会保障管理事务支出</t>
  </si>
  <si>
    <t>民政管理事务</t>
  </si>
  <si>
    <t>社会组织管理</t>
  </si>
  <si>
    <t>行政区划和地名管理</t>
  </si>
  <si>
    <t>老龄事务</t>
  </si>
  <si>
    <t>其他民政管理事务支出</t>
  </si>
  <si>
    <t>补充全国社会保障基金</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</si>
  <si>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</si>
  <si>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</si>
  <si>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</si>
  <si>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</si>
  <si>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</si>
  <si>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</si>
  <si>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</si>
  <si>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</si>
  <si>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其他行政事业单位养老支出</t>
  </si>
  <si>
    <t>企业改革补助</t>
  </si>
  <si>
    <t>就业补助</t>
  </si>
  <si>
    <t>就业创业服务补助</t>
  </si>
  <si>
    <t>职业培训补贴</t>
  </si>
  <si>
    <t>社会保险补贴</t>
  </si>
  <si>
    <t>公益性岗位补贴</t>
  </si>
  <si>
    <t>职业技能评价补贴</t>
  </si>
  <si>
    <t>就业见习补贴</t>
  </si>
  <si>
    <t>高技能人才培养补助</t>
  </si>
  <si>
    <t>求职和创业补贴</t>
  </si>
  <si>
    <t>其他就业补助支出</t>
  </si>
  <si>
    <t>抚恤</t>
  </si>
  <si>
    <t>死亡抚恤</t>
  </si>
  <si>
    <t>伤残抚恤</t>
  </si>
  <si>
    <t>在乡复员、退伍军人生活补助</t>
  </si>
  <si>
    <t>义务兵优待</t>
  </si>
  <si>
    <t>农村籍退役士兵老年生活补助</t>
  </si>
  <si>
    <t>光荣院</t>
  </si>
  <si>
    <t>褒扬纪念</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</si>
  <si>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</si>
  <si>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</si>
  <si>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</si>
  <si>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</si>
  <si>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</si>
  <si>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</si>
  <si>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</si>
  <si>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</si>
  <si>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</si>
  <si>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</si>
  <si>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</si>
  <si>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康复辅具</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</si>
  <si>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</si>
  <si>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</si>
  <si>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</si>
  <si>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</si>
  <si>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</si>
  <si>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</si>
  <si>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</si>
  <si>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</si>
  <si>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</si>
  <si>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</si>
  <si>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</si>
  <si>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</si>
  <si>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</si>
  <si>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</si>
  <si>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</si>
  <si>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</si>
  <si>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</si>
  <si>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</si>
  <si>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</si>
  <si>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</si>
  <si>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</si>
  <si>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补充道路交通事故社会救助基金</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</si>
  <si>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</si>
  <si>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</si>
  <si>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</si>
  <si>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</si>
  <si>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</si>
  <si>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</si>
  <si>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</si>
  <si>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退役军人管理事务</t>
  </si>
  <si>
    <t>拥军优属</t>
  </si>
  <si>
    <t>军供保障</t>
  </si>
  <si>
    <t>其他退役军人事务管理支出</t>
  </si>
  <si>
    <t>财政代缴社会保险费支出</t>
  </si>
  <si>
    <t>财政代缴城乡居民基本养老保险费支出</t>
  </si>
  <si>
    <t>财政代缴其他社会保险费支出</t>
  </si>
  <si>
    <t>其他社会保障和就业支出</t>
  </si>
  <si>
    <t>卫生健康支出</t>
  </si>
  <si>
    <t>卫生健康管理事务</t>
  </si>
  <si>
    <t>其他卫生健康管理事务支出</t>
  </si>
  <si>
    <t>公立医院</t>
  </si>
  <si>
    <t>综合医院</t>
  </si>
  <si>
    <t>中医（民族）医院</t>
  </si>
  <si>
    <t>传染病医院</t>
  </si>
  <si>
    <t>职业病防治医院</t>
  </si>
  <si>
    <t>精神病医院</t>
  </si>
  <si>
    <t>妇幼保健医院</t>
  </si>
  <si>
    <t>儿童医院</t>
  </si>
  <si>
    <t>优抚医院</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</si>
  <si>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</si>
  <si>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</si>
  <si>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</si>
  <si>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</si>
  <si>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</si>
  <si>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</si>
  <si>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</si>
  <si>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</si>
  <si>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</si>
  <si>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</si>
  <si>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</si>
  <si>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</si>
  <si>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</si>
  <si>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</si>
  <si>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重大公共卫生服务</t>
  </si>
  <si>
    <t>突发公共卫生事件应急处置</t>
  </si>
  <si>
    <t>其他公共卫生支出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</si>
  <si>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</si>
  <si>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</si>
  <si>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</si>
  <si>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</si>
  <si>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</si>
  <si>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</si>
  <si>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</si>
  <si>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</si>
  <si>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</si>
  <si>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</si>
  <si>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</si>
  <si>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</si>
  <si>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</si>
  <si>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</si>
  <si>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</si>
  <si>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</si>
  <si>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</si>
  <si>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</si>
  <si>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</si>
  <si>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</si>
  <si>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</si>
  <si>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</si>
  <si>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</si>
  <si>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</si>
  <si>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中医药事务</t>
  </si>
  <si>
    <t>中医（民族医）药专项</t>
  </si>
  <si>
    <t>其他中医药事务支出</t>
  </si>
  <si>
    <t>疾病预防控制事务</t>
  </si>
  <si>
    <t>其他疾病预防控制事务支出</t>
  </si>
  <si>
    <t>育幼服务</t>
  </si>
  <si>
    <t>育儿补贴</t>
  </si>
  <si>
    <t>其他育幼服务支出</t>
  </si>
  <si>
    <t>其他卫生健康支出</t>
  </si>
  <si>
    <t>节能环保支出</t>
  </si>
  <si>
    <t>环境保护管理事务</t>
  </si>
  <si>
    <t>生态环境保护宣传</t>
  </si>
  <si>
    <t>环境保护法规、规划及标准</t>
  </si>
  <si>
    <t>生态环境国际合作及履约</t>
  </si>
  <si>
    <t>生态环境保护行政许可</t>
  </si>
  <si>
    <t>应对气候变化管理事务</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</si>
  <si>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</si>
  <si>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</si>
  <si>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</si>
  <si>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</si>
  <si>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</si>
  <si>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</si>
  <si>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</si>
  <si>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</si>
  <si>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</si>
  <si>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</si>
  <si>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</si>
  <si>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</si>
  <si>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土壤</t>
  </si>
  <si>
    <t>其他污染防治支出</t>
  </si>
  <si>
    <t>自然生态保护</t>
  </si>
  <si>
    <t>生态保护</t>
  </si>
  <si>
    <t>农村环境保护</t>
  </si>
  <si>
    <t>生物及物种资源保护</t>
  </si>
  <si>
    <t>草原生态修复治理</t>
  </si>
  <si>
    <t>自然保护地</t>
  </si>
  <si>
    <t>其他自然生态保护支出</t>
  </si>
  <si>
    <t>森林保护修复</t>
  </si>
  <si>
    <t>森林管护</t>
  </si>
  <si>
    <t>社会保险补助</t>
  </si>
  <si>
    <t>政策性社会性支出补助</t>
  </si>
  <si>
    <t>天然林保护工程建设</t>
  </si>
  <si>
    <t>停伐补助</t>
  </si>
  <si>
    <t>其他森林保护修复支出</t>
  </si>
  <si>
    <t>风沙荒漠治理</t>
  </si>
  <si>
    <t>京津风沙源治理工程建设</t>
  </si>
  <si>
    <t>其他风沙荒漠治理支出</t>
  </si>
  <si>
    <t>退牧还草</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</si>
  <si>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</si>
  <si>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</si>
  <si>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</si>
  <si>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</si>
  <si>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</si>
  <si>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</si>
  <si>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</si>
  <si>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</si>
  <si>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</si>
  <si>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</si>
  <si>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</si>
  <si>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其他节能环保支出</t>
  </si>
  <si>
    <t>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</si>
  <si>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</si>
  <si>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</si>
  <si>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</si>
  <si>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</si>
  <si>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</si>
  <si>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</si>
  <si>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</si>
  <si>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</si>
  <si>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</si>
  <si>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</si>
  <si>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</si>
  <si>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</si>
  <si>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</si>
  <si>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</si>
  <si>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其他城乡社区支出</t>
  </si>
  <si>
    <t>农林水支出</t>
  </si>
  <si>
    <t>农业农村</t>
  </si>
  <si>
    <t>农垦运行</t>
  </si>
  <si>
    <t>科技转化与推广服务</t>
  </si>
  <si>
    <t>病虫害控制</t>
  </si>
  <si>
    <t>农产品质量安全</t>
  </si>
  <si>
    <t>执法监管</t>
  </si>
  <si>
    <t>统计监测与信息服务</t>
  </si>
  <si>
    <t>行业业务管理</t>
  </si>
  <si>
    <t>对外交流与合作</t>
  </si>
  <si>
    <t>防灾救灾</t>
  </si>
  <si>
    <t>稳定农民收入补贴</t>
  </si>
  <si>
    <t>农业结构调整补贴</t>
  </si>
  <si>
    <t>农业生产发展</t>
  </si>
  <si>
    <t>农村合作经济</t>
  </si>
  <si>
    <t>农产品加工与促销</t>
  </si>
  <si>
    <t>农村社会事业</t>
  </si>
  <si>
    <t>农业生态资源保护</t>
  </si>
  <si>
    <t>乡村道路建设</t>
  </si>
  <si>
    <t>渔业发展</t>
  </si>
  <si>
    <t>对高校毕业生到基层任职补助</t>
  </si>
  <si>
    <t>耕地建设与利用</t>
  </si>
  <si>
    <t>其他农业农村支出</t>
  </si>
  <si>
    <t>林业和草原</t>
  </si>
  <si>
    <t>事业机构</t>
  </si>
  <si>
    <t>森林资源培育</t>
  </si>
  <si>
    <t>技术推广与转化</t>
  </si>
  <si>
    <t>森林资源管理</t>
  </si>
  <si>
    <t>森林生态效益补偿</t>
  </si>
  <si>
    <t>动植物保护</t>
  </si>
  <si>
    <t>湿地保护</t>
  </si>
  <si>
    <t>执法与监督</t>
  </si>
  <si>
    <t>防沙治沙</t>
  </si>
  <si>
    <t>对外合作与交流</t>
  </si>
  <si>
    <t>产业化管理</t>
  </si>
  <si>
    <t>信息管理</t>
  </si>
  <si>
    <t>林区公共支出</t>
  </si>
  <si>
    <t>贷款贴息</t>
  </si>
  <si>
    <t>林业草原防灾减灾</t>
  </si>
  <si>
    <t>草原管理</t>
  </si>
  <si>
    <t>退耕还林还草</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</si>
  <si>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</si>
  <si>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</si>
  <si>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</si>
  <si>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</si>
  <si>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</si>
  <si>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</si>
  <si>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</si>
  <si>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</si>
  <si>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</si>
  <si>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</si>
  <si>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</si>
  <si>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</si>
  <si>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</si>
  <si>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</si>
  <si>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</si>
  <si>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</si>
  <si>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</si>
  <si>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</si>
  <si>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</si>
  <si>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</si>
  <si>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水利建设征地及移民支出</t>
  </si>
  <si>
    <t>农村供水</t>
  </si>
  <si>
    <t>南水北调工程建设</t>
  </si>
  <si>
    <t>南水北调工程管理</t>
  </si>
  <si>
    <t>其他水利支出</t>
  </si>
  <si>
    <t>巩固脱贫衔接乡村振兴</t>
  </si>
  <si>
    <t>农村基础设施建设</t>
  </si>
  <si>
    <t>生产发展</t>
  </si>
  <si>
    <t>社会发展</t>
  </si>
  <si>
    <t>贷款奖补和贴息</t>
  </si>
  <si>
    <t>“三西”农业建设专项补助</t>
  </si>
  <si>
    <t>其他巩固脱贫攻坚成果衔接乡村振兴支出</t>
  </si>
  <si>
    <t>农村综合改革</t>
  </si>
  <si>
    <t>对村级公益事业建设的补助</t>
  </si>
  <si>
    <t>对村民委员会和村党支部的补助</t>
  </si>
  <si>
    <t>对村集体经济组织的补助</t>
  </si>
  <si>
    <t>农村综合改革示范试点补助</t>
  </si>
  <si>
    <t>其他农村综合改革支出</t>
  </si>
  <si>
    <t>普惠金融发展支出</t>
  </si>
  <si>
    <t>支持农村金融机构</t>
  </si>
  <si>
    <t>农业保险保费补贴</t>
  </si>
  <si>
    <t>创业担保贷款贴息及奖补</t>
  </si>
  <si>
    <t>补充创业担保贷款基金</t>
  </si>
  <si>
    <t>其他普惠金融发展支出</t>
  </si>
  <si>
    <t>目标价格补贴</t>
  </si>
  <si>
    <t>棉花目标价格补贴</t>
  </si>
  <si>
    <t>其他目标价格补贴</t>
  </si>
  <si>
    <t>其他农林水支出</t>
  </si>
  <si>
    <t>化解其他公益性乡村债务支出</t>
  </si>
  <si>
    <t>交通运输支出</t>
  </si>
  <si>
    <t>公路水路运输</t>
  </si>
  <si>
    <t>公路建设</t>
  </si>
  <si>
    <t>公路养护</t>
  </si>
  <si>
    <t>交通运输信息化建设</t>
  </si>
  <si>
    <t>公路和运输安全</t>
  </si>
  <si>
    <t>公路运输管理</t>
  </si>
  <si>
    <t>公路和运输技术标准化建设</t>
  </si>
  <si>
    <t>水路运输管理支出</t>
  </si>
  <si>
    <t>其他公路水路运输支出</t>
  </si>
  <si>
    <t>铁路运输</t>
  </si>
  <si>
    <t>铁路路网建设</t>
  </si>
  <si>
    <t>铁路还贷专项</t>
  </si>
  <si>
    <t>铁路安全</t>
  </si>
  <si>
    <t>铁路专项运输</t>
  </si>
  <si>
    <t>行业监管</t>
  </si>
  <si>
    <t>其他铁路运输支出</t>
  </si>
  <si>
    <t>民用航空运输</t>
  </si>
  <si>
    <t>邮政业支出</t>
  </si>
  <si>
    <t>其他交通运输支出</t>
  </si>
  <si>
    <t>公共交通运营补助</t>
  </si>
  <si>
    <t>资源勘探信息等支出</t>
  </si>
  <si>
    <t>资源勘探开发</t>
  </si>
  <si>
    <t>其他资源勘探业支出</t>
  </si>
  <si>
    <t>制造业</t>
  </si>
  <si>
    <t>医药制造业</t>
  </si>
  <si>
    <t>其他制造业支出</t>
  </si>
  <si>
    <t>建筑业</t>
  </si>
  <si>
    <t>其他建筑业支出</t>
  </si>
  <si>
    <t>工业和信息产业监管</t>
  </si>
  <si>
    <t>战备应急</t>
  </si>
  <si>
    <t>专用通信</t>
  </si>
  <si>
    <t>无线电及信息通信监管</t>
  </si>
  <si>
    <t>工程建设及运行维护</t>
  </si>
  <si>
    <t>产业发展</t>
  </si>
  <si>
    <t>其他工业和信息产业支出</t>
  </si>
  <si>
    <t>国有资产监管</t>
  </si>
  <si>
    <t>支持中小企业发展和管理支出</t>
  </si>
  <si>
    <t>科技型中小企业技术创新基金</t>
  </si>
  <si>
    <t>中小企业发展专项</t>
  </si>
  <si>
    <t>减免房租补贴</t>
  </si>
  <si>
    <t>其他支持中小企业发展和管理支出</t>
  </si>
  <si>
    <t>其他资源勘探信息等支出</t>
  </si>
  <si>
    <t>技术改造支出</t>
  </si>
  <si>
    <t>其他资源勘探工业信息等支出</t>
  </si>
  <si>
    <t>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</si>
  <si>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</si>
  <si>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</si>
  <si>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</si>
  <si>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</si>
  <si>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</si>
  <si>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</si>
  <si>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</si>
  <si>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</si>
  <si>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</si>
  <si>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</si>
  <si>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金融支出</t>
  </si>
  <si>
    <t>金融部门行政支出</t>
  </si>
  <si>
    <t>安全防卫</t>
  </si>
  <si>
    <t>金融部门其他行政支出</t>
  </si>
  <si>
    <t>金融部门监管支出</t>
  </si>
  <si>
    <t>金融发展支出</t>
  </si>
  <si>
    <t>政策性银行亏损补贴</t>
  </si>
  <si>
    <t>利息费用补贴支出</t>
  </si>
  <si>
    <t>补充资本金</t>
  </si>
  <si>
    <t>风险基金补助</t>
  </si>
  <si>
    <t>其他金融发展支出</t>
  </si>
  <si>
    <t>金融调控支出</t>
  </si>
  <si>
    <t>其他金融支出</t>
  </si>
  <si>
    <t>重点企业贷款贴息</t>
  </si>
  <si>
    <t>自然资源海洋气象等支出</t>
  </si>
  <si>
    <t>自然资源事务</t>
  </si>
  <si>
    <t>自然资源规划及管理</t>
  </si>
  <si>
    <t>自然资源利用与保护</t>
  </si>
  <si>
    <t>自然资源社会公益服务</t>
  </si>
  <si>
    <t>自然资源调查与确权登记</t>
  </si>
  <si>
    <t>土地资源储备支出</t>
  </si>
  <si>
    <t>地质勘查与矿产资源管理</t>
  </si>
  <si>
    <t>其他自然资源事务支出</t>
  </si>
  <si>
    <t>气象事务</t>
  </si>
  <si>
    <t>气象事业机构</t>
  </si>
  <si>
    <t>气象信息传输及管理</t>
  </si>
  <si>
    <t>气象预报预测</t>
  </si>
  <si>
    <t>气象服务</t>
  </si>
  <si>
    <t>其他气象事务支出</t>
  </si>
  <si>
    <t>其他自然资源海洋气象等支出</t>
  </si>
  <si>
    <t>住房保障支出</t>
  </si>
  <si>
    <t>保障性安居工程支出</t>
  </si>
  <si>
    <t>沉陷区治理</t>
  </si>
  <si>
    <t>棚户区改造</t>
  </si>
  <si>
    <t>少数民族地区游牧民定居工程</t>
  </si>
  <si>
    <t>农村危房改造</t>
  </si>
  <si>
    <t>老旧小区改造</t>
  </si>
  <si>
    <t>配租型住房保障</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</si>
  <si>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</si>
  <si>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</si>
  <si>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</si>
  <si>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</si>
  <si>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</si>
  <si>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</si>
  <si>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</si>
  <si>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</si>
  <si>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</si>
  <si>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粮油物资储备支出</t>
  </si>
  <si>
    <t>粮油物资事务</t>
  </si>
  <si>
    <t>财务和审计支出</t>
  </si>
  <si>
    <t>信息统计</t>
  </si>
  <si>
    <t>专项业务活动</t>
  </si>
  <si>
    <t>粮食风险基金</t>
  </si>
  <si>
    <t>其他粮油物资事务支出</t>
  </si>
  <si>
    <t>粮油储备</t>
  </si>
  <si>
    <t>储备粮（油）库建设</t>
  </si>
  <si>
    <t>其他粮油储备支出</t>
  </si>
  <si>
    <t>重要商品储备</t>
  </si>
  <si>
    <t>应急物资储备</t>
  </si>
  <si>
    <t>其他重要商品储备支出</t>
  </si>
  <si>
    <t>灾害防治及应急管理支出</t>
  </si>
  <si>
    <t>应急管理事务</t>
  </si>
  <si>
    <t>灾害风险防治</t>
  </si>
  <si>
    <t>国务院安委会专项</t>
  </si>
  <si>
    <t>安全监管</t>
  </si>
  <si>
    <t>应急救援</t>
  </si>
  <si>
    <t>应急管理</t>
  </si>
  <si>
    <t>其他应急管理支出</t>
  </si>
  <si>
    <t>消防救援事务</t>
  </si>
  <si>
    <t>消防应急救援</t>
  </si>
  <si>
    <t>其他消防救援事务支出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</si>
  <si>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</si>
  <si>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</si>
  <si>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</si>
  <si>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</si>
  <si>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</si>
  <si>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</si>
  <si>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</si>
  <si>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</si>
  <si>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</si>
  <si>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</si>
  <si>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</si>
  <si>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</si>
  <si>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</si>
  <si>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</si>
  <si>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</si>
  <si>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自然灾害救灾补助</t>
  </si>
  <si>
    <t>自然灾害灾后重建补助</t>
  </si>
  <si>
    <t>其他自然灾害救灾及恢复重建支出</t>
  </si>
  <si>
    <t>其他灾害防治及应急管理支出</t>
  </si>
  <si>
    <t>预备费</t>
  </si>
  <si>
    <t>债务付息支出</t>
  </si>
  <si>
    <t>地方政府一般债务付息支出</t>
  </si>
  <si>
    <t>地方政府一般债券付息支出</t>
  </si>
  <si>
    <t>地方政府向国际组织借款付息支出</t>
  </si>
  <si>
    <t>债务发行费用支出</t>
  </si>
  <si>
    <t>地方政府一般债务发行费用支出</t>
  </si>
  <si>
    <t>其他支出</t>
  </si>
  <si>
    <t>年初预留</t>
  </si>
  <si>
    <t>其他支出(款)</t>
  </si>
  <si>
    <t>上年结转支出</t>
  </si>
  <si>
    <t>一般公共预算支出合计</t>
  </si>
  <si>
    <t>转移性支出</t>
  </si>
  <si>
    <t>上解上级支出</t>
  </si>
  <si>
    <t>体制上解支出</t>
  </si>
  <si>
    <t>专项上解支出</t>
  </si>
  <si>
    <t>调出资金</t>
  </si>
  <si>
    <t>年终结余</t>
  </si>
  <si>
    <t>安排预算稳定调节基金</t>
  </si>
  <si>
    <t>补充预算周转金</t>
  </si>
  <si>
    <t>债务还本支出</t>
  </si>
  <si>
    <t>地方政府一般债务还本支出</t>
  </si>
  <si>
    <t>地方政府一般债券还本支出</t>
  </si>
  <si>
    <t>地方政府向国际组织借款还本支出</t>
  </si>
  <si>
    <t>地方政府其他一般债务还本支出</t>
  </si>
  <si>
    <t>支  出  总  计</t>
  </si>
  <si>
    <t>表二之二</t>
  </si>
  <si>
    <t>永福县2026年公共财政预算本级支出预算表（功能分类科目）</t>
  </si>
  <si>
    <t>不含结转</t>
  </si>
  <si>
    <t>其中：结转数</t>
  </si>
  <si>
    <t>通讯设备、计算机及其他电子设备制造业</t>
  </si>
  <si>
    <t>表三</t>
  </si>
  <si>
    <r>
      <rPr>
        <b/>
        <sz val="16"/>
        <color rgb="FF000000"/>
        <rFont val="宋体"/>
        <charset val="0"/>
      </rPr>
      <t>永福县</t>
    </r>
    <r>
      <rPr>
        <b/>
        <sz val="16"/>
        <color rgb="FF000000"/>
        <rFont val="Times New Roman"/>
        <charset val="0"/>
      </rPr>
      <t>2026</t>
    </r>
    <r>
      <rPr>
        <b/>
        <sz val="16"/>
        <color rgb="FF000000"/>
        <rFont val="宋体"/>
        <charset val="0"/>
      </rPr>
      <t>年公共财政预算支出预算表（草案）（政府预算支出经济分类科目）</t>
    </r>
  </si>
  <si>
    <t>单位: 万元</t>
  </si>
  <si>
    <t>经济分类科目名称</t>
  </si>
  <si>
    <r>
      <rPr>
        <b/>
        <sz val="11"/>
        <color rgb="FF000000"/>
        <rFont val="Calibri"/>
        <charset val="0"/>
      </rPr>
      <t>2026</t>
    </r>
    <r>
      <rPr>
        <b/>
        <sz val="11"/>
        <color rgb="FF000000"/>
        <rFont val="宋体"/>
        <charset val="0"/>
      </rPr>
      <t>年建议数</t>
    </r>
  </si>
  <si>
    <t>其中：</t>
  </si>
  <si>
    <t>基本支出</t>
  </si>
  <si>
    <t>项目支出</t>
  </si>
  <si>
    <t>合计</t>
  </si>
  <si>
    <t>机关工资福利支出</t>
  </si>
  <si>
    <t>　工资奖金津补贴</t>
  </si>
  <si>
    <t>　社会保障缴费</t>
  </si>
  <si>
    <t>　住房公积金</t>
  </si>
  <si>
    <t>　其他工资福利支出</t>
  </si>
  <si>
    <t>机关商品和服务支出</t>
  </si>
  <si>
    <t>　办公经费</t>
  </si>
  <si>
    <t>　会议费</t>
  </si>
  <si>
    <t>　培训费</t>
  </si>
  <si>
    <t>　专用材料购置费</t>
  </si>
  <si>
    <t>　委托业务费</t>
  </si>
  <si>
    <t>　公务接待费</t>
  </si>
  <si>
    <t>　因公出国（境）费用</t>
  </si>
  <si>
    <t>　公务用车运行维护费</t>
  </si>
  <si>
    <t>　维修（护）费</t>
  </si>
  <si>
    <t>　其他商品和服务支出</t>
  </si>
  <si>
    <t>机关资本性支出</t>
  </si>
  <si>
    <t>　房屋建筑物购建</t>
  </si>
  <si>
    <t>　基础设施建设</t>
  </si>
  <si>
    <t xml:space="preserve">  公务用车购置</t>
  </si>
  <si>
    <t>　设备购置</t>
  </si>
  <si>
    <t xml:space="preserve">  大型修缮</t>
  </si>
  <si>
    <t>　其他资本性支出</t>
  </si>
  <si>
    <t>机关资本性支出（基本建设）</t>
  </si>
  <si>
    <t>对事业单位经常性补助</t>
  </si>
  <si>
    <t>　工资福利支出</t>
  </si>
  <si>
    <t>　商品和服务支出</t>
  </si>
  <si>
    <t>对事业单位资本性补助</t>
  </si>
  <si>
    <t>　资本性支出</t>
  </si>
  <si>
    <t>对企业补助</t>
  </si>
  <si>
    <t>　费用补贴</t>
  </si>
  <si>
    <t>　利息补贴</t>
  </si>
  <si>
    <t>　其他对企业补助</t>
  </si>
  <si>
    <t>对个人和家庭的补助</t>
  </si>
  <si>
    <t>　社会福利和救助</t>
  </si>
  <si>
    <t>　助学金</t>
  </si>
  <si>
    <t>　个人农业生产补贴</t>
  </si>
  <si>
    <t>　离退休费</t>
  </si>
  <si>
    <t>　其他对个人和家庭的补助</t>
  </si>
  <si>
    <t>对社会保障基金补助</t>
  </si>
  <si>
    <t>　对社会保险基金补助</t>
  </si>
  <si>
    <t>债务利息及费用支出</t>
  </si>
  <si>
    <t>　国内债务付息</t>
  </si>
  <si>
    <t>　国外债务付息</t>
  </si>
  <si>
    <t>　国内债务发行费用</t>
  </si>
  <si>
    <t>　国内债务还本</t>
  </si>
  <si>
    <t>　国外债务还本</t>
  </si>
  <si>
    <r>
      <rPr>
        <sz val="11"/>
        <color rgb="FF000000"/>
        <rFont val="Calibri"/>
        <charset val="0"/>
      </rPr>
      <t xml:space="preserve">     </t>
    </r>
    <r>
      <rPr>
        <sz val="11"/>
        <color rgb="FF000000"/>
        <rFont val="宋体"/>
        <charset val="0"/>
      </rPr>
      <t>上下级政府间转移性支出</t>
    </r>
  </si>
  <si>
    <t>预备费及预留</t>
  </si>
  <si>
    <t>　预备费</t>
  </si>
  <si>
    <t>　预留</t>
  </si>
  <si>
    <t>表四</t>
  </si>
  <si>
    <r>
      <rPr>
        <b/>
        <sz val="16"/>
        <color rgb="FF000000"/>
        <rFont val="宋体"/>
        <charset val="0"/>
      </rPr>
      <t>永福县</t>
    </r>
    <r>
      <rPr>
        <b/>
        <sz val="16"/>
        <color rgb="FF000000"/>
        <rFont val="Times New Roman"/>
        <charset val="0"/>
      </rPr>
      <t>2026</t>
    </r>
    <r>
      <rPr>
        <b/>
        <sz val="16"/>
        <color rgb="FF000000"/>
        <rFont val="宋体"/>
        <charset val="0"/>
      </rPr>
      <t>年公共财政预算支出预算表（草案）（部门预算支出经济分类科目）</t>
    </r>
  </si>
  <si>
    <r>
      <rPr>
        <b/>
        <sz val="10"/>
        <color rgb="FF000000"/>
        <rFont val="Times New Roman"/>
        <charset val="0"/>
      </rPr>
      <t>2026</t>
    </r>
    <r>
      <rPr>
        <b/>
        <sz val="10"/>
        <color rgb="FF000000"/>
        <rFont val="宋体"/>
        <charset val="0"/>
        <scheme val="minor"/>
      </rPr>
      <t>年建议数</t>
    </r>
  </si>
  <si>
    <t>工资福利支出</t>
  </si>
  <si>
    <t>　基本工资</t>
  </si>
  <si>
    <t>　津贴补贴</t>
  </si>
  <si>
    <t>　奖金</t>
  </si>
  <si>
    <t>　伙食补助费</t>
  </si>
  <si>
    <t>　绩效工资</t>
  </si>
  <si>
    <t>　机关事业单位基本养老保险缴费</t>
  </si>
  <si>
    <t>　职业年金缴费</t>
  </si>
  <si>
    <t>　职工基本医疗保险缴费</t>
  </si>
  <si>
    <t>　公务员医疗补助缴费</t>
  </si>
  <si>
    <t>　其他社会保障缴费</t>
  </si>
  <si>
    <t>商品和服务支出</t>
  </si>
  <si>
    <t>　办公费</t>
  </si>
  <si>
    <t>　印刷费</t>
  </si>
  <si>
    <t>　水费</t>
  </si>
  <si>
    <t>　电费</t>
  </si>
  <si>
    <t>　邮电费</t>
  </si>
  <si>
    <t>　物业管理费</t>
  </si>
  <si>
    <t>　差旅费</t>
  </si>
  <si>
    <t>　租赁费</t>
  </si>
  <si>
    <t>　专用材料费</t>
  </si>
  <si>
    <t>　被装购置费</t>
  </si>
  <si>
    <t>　专用燃料费</t>
  </si>
  <si>
    <t>　劳务费</t>
  </si>
  <si>
    <t>　工会经费</t>
  </si>
  <si>
    <t>　其他交通费用</t>
  </si>
  <si>
    <t>　离休费</t>
  </si>
  <si>
    <t>　退休费</t>
  </si>
  <si>
    <t>　抚恤金</t>
  </si>
  <si>
    <t>　生活补助</t>
  </si>
  <si>
    <t>　救济费</t>
  </si>
  <si>
    <t>　医疗费补助</t>
  </si>
  <si>
    <t>　奖励金</t>
  </si>
  <si>
    <t>　代缴社会保险费</t>
  </si>
  <si>
    <t>资本性支出（基本建设）</t>
  </si>
  <si>
    <t>　办公设备购置</t>
  </si>
  <si>
    <t>　专用设备购置</t>
  </si>
  <si>
    <t>资本性支出</t>
  </si>
  <si>
    <t>　大型修缮</t>
  </si>
  <si>
    <t>　物资储备</t>
  </si>
  <si>
    <t>　土地补偿</t>
  </si>
  <si>
    <t>　地上附着物和青苗补偿</t>
  </si>
  <si>
    <t>　其他支出</t>
  </si>
  <si>
    <t>表五</t>
  </si>
  <si>
    <r>
      <rPr>
        <b/>
        <sz val="16"/>
        <rFont val="宋体"/>
        <charset val="134"/>
        <scheme val="minor"/>
      </rPr>
      <t>永福县</t>
    </r>
    <r>
      <rPr>
        <b/>
        <sz val="16"/>
        <rFont val="Times New Roman"/>
        <charset val="134"/>
      </rPr>
      <t>2025</t>
    </r>
    <r>
      <rPr>
        <b/>
        <sz val="16"/>
        <rFont val="宋体"/>
        <charset val="134"/>
        <scheme val="minor"/>
      </rPr>
      <t>年政府一般债务限额及余额情况表（草案）</t>
    </r>
  </si>
  <si>
    <t>行政区划</t>
  </si>
  <si>
    <r>
      <rPr>
        <sz val="14"/>
        <rFont val="Times New Roman"/>
        <charset val="134"/>
      </rPr>
      <t>2025</t>
    </r>
    <r>
      <rPr>
        <sz val="14"/>
        <rFont val="宋体"/>
        <charset val="134"/>
        <scheme val="minor"/>
      </rPr>
      <t>年政府债务限额（预测数）</t>
    </r>
  </si>
  <si>
    <r>
      <rPr>
        <sz val="14"/>
        <rFont val="Times New Roman"/>
        <charset val="134"/>
      </rPr>
      <t>2025</t>
    </r>
    <r>
      <rPr>
        <sz val="14"/>
        <rFont val="宋体"/>
        <charset val="134"/>
        <scheme val="minor"/>
      </rPr>
      <t>年政府债务余额(预计执行数)</t>
    </r>
  </si>
  <si>
    <t>备注</t>
  </si>
  <si>
    <t>一般债务限额</t>
  </si>
  <si>
    <t>一般债务</t>
  </si>
  <si>
    <t>永福县</t>
  </si>
  <si>
    <t>表六</t>
  </si>
  <si>
    <r>
      <rPr>
        <b/>
        <sz val="16"/>
        <rFont val="宋体"/>
        <charset val="134"/>
        <scheme val="major"/>
      </rPr>
      <t>永福县</t>
    </r>
    <r>
      <rPr>
        <b/>
        <sz val="16"/>
        <rFont val="Times New Roman"/>
        <charset val="134"/>
      </rPr>
      <t>2025</t>
    </r>
    <r>
      <rPr>
        <b/>
        <sz val="16"/>
        <rFont val="宋体"/>
        <charset val="134"/>
        <scheme val="major"/>
      </rPr>
      <t>年和</t>
    </r>
    <r>
      <rPr>
        <b/>
        <sz val="16"/>
        <rFont val="Times New Roman"/>
        <charset val="134"/>
      </rPr>
      <t>2026</t>
    </r>
    <r>
      <rPr>
        <b/>
        <sz val="16"/>
        <rFont val="宋体"/>
        <charset val="134"/>
        <scheme val="major"/>
      </rPr>
      <t>年政府一般债券发行及还本付息情况表（草案）</t>
    </r>
  </si>
  <si>
    <r>
      <rPr>
        <sz val="13.5"/>
        <rFont val="SimSun"/>
        <charset val="134"/>
      </rPr>
      <t>单位：万元</t>
    </r>
  </si>
  <si>
    <t>项目</t>
  </si>
  <si>
    <t>县本级</t>
  </si>
  <si>
    <r>
      <rPr>
        <sz val="14"/>
        <rFont val="宋体"/>
        <charset val="134"/>
        <scheme val="minor"/>
      </rPr>
      <t>一、</t>
    </r>
    <r>
      <rPr>
        <sz val="14"/>
        <rFont val="Times New Roman"/>
        <charset val="134"/>
      </rPr>
      <t>2025</t>
    </r>
    <r>
      <rPr>
        <sz val="14"/>
        <rFont val="宋体"/>
        <charset val="134"/>
        <scheme val="minor"/>
      </rPr>
      <t>年发行预计执行数</t>
    </r>
  </si>
  <si>
    <t>一般债券</t>
  </si>
  <si>
    <t>其中：再融资债券</t>
  </si>
  <si>
    <r>
      <rPr>
        <sz val="14"/>
        <rFont val="宋体"/>
        <charset val="134"/>
        <scheme val="minor"/>
      </rPr>
      <t>二、</t>
    </r>
    <r>
      <rPr>
        <sz val="14"/>
        <rFont val="Times New Roman"/>
        <charset val="134"/>
      </rPr>
      <t>2025</t>
    </r>
    <r>
      <rPr>
        <sz val="14"/>
        <rFont val="宋体"/>
        <charset val="134"/>
        <scheme val="minor"/>
      </rPr>
      <t>年还本预计执行数</t>
    </r>
  </si>
  <si>
    <r>
      <rPr>
        <sz val="14"/>
        <rFont val="宋体"/>
        <charset val="134"/>
        <scheme val="minor"/>
      </rPr>
      <t>三、</t>
    </r>
    <r>
      <rPr>
        <sz val="14"/>
        <rFont val="Times New Roman"/>
        <charset val="134"/>
      </rPr>
      <t>2025</t>
    </r>
    <r>
      <rPr>
        <sz val="14"/>
        <rFont val="宋体"/>
        <charset val="134"/>
        <scheme val="minor"/>
      </rPr>
      <t>年付息预计执行数</t>
    </r>
  </si>
  <si>
    <r>
      <rPr>
        <sz val="14"/>
        <rFont val="宋体"/>
        <charset val="134"/>
        <scheme val="minor"/>
      </rPr>
      <t>四、</t>
    </r>
    <r>
      <rPr>
        <sz val="14"/>
        <rFont val="Times New Roman"/>
        <charset val="134"/>
      </rPr>
      <t>2026</t>
    </r>
    <r>
      <rPr>
        <sz val="14"/>
        <rFont val="宋体"/>
        <charset val="134"/>
        <scheme val="minor"/>
      </rPr>
      <t>年还本预算数</t>
    </r>
  </si>
  <si>
    <t>其中：再融资</t>
  </si>
  <si>
    <t xml:space="preserve">             财政预算安排</t>
  </si>
  <si>
    <r>
      <rPr>
        <sz val="14"/>
        <rFont val="宋体"/>
        <charset val="134"/>
        <scheme val="minor"/>
      </rPr>
      <t>五、</t>
    </r>
    <r>
      <rPr>
        <sz val="14"/>
        <rFont val="Times New Roman"/>
        <charset val="134"/>
      </rPr>
      <t>2026</t>
    </r>
    <r>
      <rPr>
        <sz val="14"/>
        <rFont val="宋体"/>
        <charset val="134"/>
        <scheme val="minor"/>
      </rPr>
      <t>年付息预算数</t>
    </r>
  </si>
  <si>
    <r>
      <rPr>
        <sz val="12"/>
        <color rgb="FF000000"/>
        <rFont val="宋体"/>
        <charset val="0"/>
        <scheme val="minor"/>
      </rPr>
      <t>备注：一般债券</t>
    </r>
    <r>
      <rPr>
        <sz val="12"/>
        <color rgb="FF000000"/>
        <rFont val="Times New Roman"/>
        <charset val="0"/>
      </rPr>
      <t>2025</t>
    </r>
    <r>
      <rPr>
        <sz val="12"/>
        <color rgb="FF000000"/>
        <rFont val="宋体"/>
        <charset val="0"/>
        <scheme val="minor"/>
      </rPr>
      <t>年发行预计执行数不包含自治区作为转移支付转贷我县部分</t>
    </r>
  </si>
  <si>
    <t>表七</t>
  </si>
  <si>
    <t>永福县2026年一般公共预算对下税收返还和转移支付支出预算表</t>
  </si>
  <si>
    <t>项     目</t>
  </si>
  <si>
    <t>2026年预算建议数</t>
  </si>
  <si>
    <t>一、县本级对下税收返还</t>
  </si>
  <si>
    <t>增值税税收返还支出</t>
  </si>
  <si>
    <t>消费税基数返还支出</t>
  </si>
  <si>
    <t>所得税基数返还支出</t>
  </si>
  <si>
    <t>成品油价格和税费改革税收返还支出</t>
  </si>
  <si>
    <t>自治区分享四税基数返还支出</t>
  </si>
  <si>
    <t>二、县本级对下转移支付</t>
  </si>
  <si>
    <t>（一）一般性转移支付</t>
  </si>
  <si>
    <t>体制补助支出</t>
  </si>
  <si>
    <t>均衡性转移支付支出</t>
  </si>
  <si>
    <t>贫困地区转移支付支出</t>
  </si>
  <si>
    <t>县级基本财力保障机制奖补资金支出</t>
  </si>
  <si>
    <t>结算补助支出</t>
  </si>
  <si>
    <t>资源枯竭型城市转移支付补助支出</t>
  </si>
  <si>
    <t>成品油税费改革转移支付补助支出</t>
  </si>
  <si>
    <t>基层公检法司转移支付支出</t>
  </si>
  <si>
    <t>城乡义务教育转移支付支出</t>
  </si>
  <si>
    <t>基本养老金转移支付支出</t>
  </si>
  <si>
    <t>城乡居民医疗保险转移支付支出</t>
  </si>
  <si>
    <t>农村综合改革转移支付支出</t>
  </si>
  <si>
    <t>产粮（油）大县奖励资金支出</t>
  </si>
  <si>
    <t>重点生态功能区转移支付支出</t>
  </si>
  <si>
    <t>固定数额补助支出</t>
  </si>
  <si>
    <t>其他一般性转移支付支出</t>
  </si>
  <si>
    <t>（二）专项转移支付</t>
  </si>
  <si>
    <t>一般公共服务</t>
  </si>
  <si>
    <t>外交</t>
  </si>
  <si>
    <t>国防</t>
  </si>
  <si>
    <t>教育</t>
  </si>
  <si>
    <t>科学技术</t>
  </si>
  <si>
    <t>文化体育与传媒</t>
  </si>
  <si>
    <t>社会保障和就业</t>
  </si>
  <si>
    <t>医疗卫生与计划生育</t>
  </si>
  <si>
    <t>节能环保</t>
  </si>
  <si>
    <t>城乡社区</t>
  </si>
  <si>
    <t>农林水</t>
  </si>
  <si>
    <t xml:space="preserve">    交通运输支出</t>
  </si>
  <si>
    <t>商业服务业等</t>
  </si>
  <si>
    <t>金融</t>
  </si>
  <si>
    <t>国土海洋气象等</t>
  </si>
  <si>
    <t>住房保障</t>
  </si>
  <si>
    <t>粮油物资储备</t>
  </si>
  <si>
    <t>合   计：</t>
  </si>
  <si>
    <t>说明:县级无对下税收返还、对下转移支付，故本表无数据。</t>
  </si>
  <si>
    <t>表八</t>
  </si>
  <si>
    <r>
      <rPr>
        <b/>
        <sz val="16"/>
        <rFont val="宋体"/>
        <charset val="134"/>
      </rPr>
      <t>永福县</t>
    </r>
    <r>
      <rPr>
        <b/>
        <sz val="16"/>
        <rFont val="Times New Roman"/>
        <charset val="134"/>
      </rPr>
      <t>2026</t>
    </r>
    <r>
      <rPr>
        <b/>
        <sz val="16"/>
        <rFont val="宋体"/>
        <charset val="134"/>
      </rPr>
      <t>年政府性基金预算收入预算表(草案）</t>
    </r>
  </si>
  <si>
    <r>
      <rPr>
        <b/>
        <sz val="10"/>
        <rFont val="Times New Roman"/>
        <charset val="0"/>
      </rPr>
      <t>2025</t>
    </r>
    <r>
      <rPr>
        <b/>
        <sz val="10"/>
        <rFont val="宋体"/>
        <charset val="0"/>
      </rPr>
      <t>年</t>
    </r>
  </si>
  <si>
    <r>
      <rPr>
        <b/>
        <sz val="10"/>
        <rFont val="Times New Roman"/>
        <charset val="0"/>
      </rPr>
      <t>2026</t>
    </r>
    <r>
      <rPr>
        <b/>
        <sz val="10"/>
        <rFont val="宋体"/>
        <charset val="0"/>
      </rPr>
      <t>年预算</t>
    </r>
  </si>
  <si>
    <t>2024年
执行数</t>
  </si>
  <si>
    <r>
      <rPr>
        <b/>
        <sz val="10"/>
        <rFont val="宋体"/>
        <charset val="134"/>
      </rPr>
      <t>完成预算</t>
    </r>
    <r>
      <rPr>
        <b/>
        <sz val="10"/>
        <rFont val="Arial Narrow"/>
        <charset val="0"/>
      </rPr>
      <t>%</t>
    </r>
  </si>
  <si>
    <t>%</t>
  </si>
  <si>
    <t xml:space="preserve">   国有土地使用权出让收入</t>
  </si>
  <si>
    <t xml:space="preserve">    土地出让价款收入</t>
  </si>
  <si>
    <t xml:space="preserve">    补缴的土地价款</t>
  </si>
  <si>
    <t xml:space="preserve">    划拨土地收入</t>
  </si>
  <si>
    <t xml:space="preserve">    教育资金收入</t>
  </si>
  <si>
    <t xml:space="preserve">    农田水利建设资金收入</t>
  </si>
  <si>
    <t xml:space="preserve">    缴纳新增建设用地土地有偿使用费</t>
  </si>
  <si>
    <t xml:space="preserve">    其他土地出让收入</t>
  </si>
  <si>
    <t xml:space="preserve">  城市基础设施配套费收入</t>
  </si>
  <si>
    <t xml:space="preserve">  污水处理费</t>
  </si>
  <si>
    <t xml:space="preserve">  其他政府性基金收入</t>
  </si>
  <si>
    <t xml:space="preserve"> 专项债务对应项目专项收入</t>
  </si>
  <si>
    <t xml:space="preserve">   国有土地使用权出让金专项债务对应项目专项收入</t>
  </si>
  <si>
    <t xml:space="preserve">  土地储备专项债券对应项目专项收入</t>
  </si>
  <si>
    <t xml:space="preserve">  棚户区改造专项债券对应项目专项收入</t>
  </si>
  <si>
    <t xml:space="preserve">  其他国有土地使用权出让金专项债务对应项目专项收入</t>
  </si>
  <si>
    <t xml:space="preserve">  其他政府性基金专项债务对应项目专项收入</t>
  </si>
  <si>
    <t xml:space="preserve">  其他地方自行试点项目收益专项债券对应项目专项收入</t>
  </si>
  <si>
    <t>政府性基金收入合计</t>
  </si>
  <si>
    <t>转移性收入</t>
  </si>
  <si>
    <t xml:space="preserve">  上级补助收入</t>
  </si>
  <si>
    <t xml:space="preserve">  上年结余收入</t>
  </si>
  <si>
    <t xml:space="preserve">  调入资金</t>
  </si>
  <si>
    <t xml:space="preserve">  专项债券转贷收入</t>
  </si>
  <si>
    <t>收入总计</t>
  </si>
  <si>
    <t>表九之一</t>
  </si>
  <si>
    <t>永福县2026年政府性基金预算支出预算表（草案）</t>
  </si>
  <si>
    <r>
      <rPr>
        <b/>
        <sz val="10"/>
        <rFont val="宋体"/>
        <charset val="134"/>
      </rPr>
      <t>完成调整预算</t>
    </r>
    <r>
      <rPr>
        <b/>
        <sz val="10"/>
        <rFont val="Arial Narrow"/>
        <charset val="0"/>
      </rPr>
      <t xml:space="preserve">% </t>
    </r>
  </si>
  <si>
    <r>
      <rPr>
        <b/>
        <sz val="10"/>
        <rFont val="宋体"/>
        <charset val="134"/>
      </rPr>
      <t>比</t>
    </r>
    <r>
      <rPr>
        <b/>
        <sz val="10"/>
        <rFont val="Times New Roman"/>
        <charset val="134"/>
      </rPr>
      <t>2025</t>
    </r>
    <r>
      <rPr>
        <b/>
        <sz val="10"/>
        <rFont val="宋体"/>
        <charset val="134"/>
      </rPr>
      <t>年年初预算增减</t>
    </r>
  </si>
  <si>
    <r>
      <rPr>
        <b/>
        <sz val="10"/>
        <rFont val="Arial Narrow"/>
        <charset val="0"/>
      </rPr>
      <t xml:space="preserve">  </t>
    </r>
    <r>
      <rPr>
        <b/>
        <sz val="10"/>
        <rFont val="宋体"/>
        <charset val="134"/>
      </rPr>
      <t>国家电影事业发展专项资金安排的支出</t>
    </r>
  </si>
  <si>
    <r>
      <rPr>
        <sz val="10"/>
        <rFont val="Arial Narrow"/>
        <charset val="0"/>
      </rPr>
      <t xml:space="preserve">    </t>
    </r>
    <r>
      <rPr>
        <sz val="10"/>
        <rFont val="宋体"/>
        <charset val="134"/>
      </rPr>
      <t>资助国产影片放映</t>
    </r>
  </si>
  <si>
    <r>
      <rPr>
        <sz val="10"/>
        <rFont val="Arial Narrow"/>
        <charset val="0"/>
      </rPr>
      <t xml:space="preserve">    </t>
    </r>
    <r>
      <rPr>
        <sz val="10"/>
        <rFont val="宋体"/>
        <charset val="134"/>
      </rPr>
      <t>资助城市影院</t>
    </r>
  </si>
  <si>
    <r>
      <rPr>
        <sz val="10"/>
        <rFont val="Arial Narrow"/>
        <charset val="0"/>
      </rPr>
      <t xml:space="preserve">    </t>
    </r>
    <r>
      <rPr>
        <sz val="10"/>
        <rFont val="宋体"/>
        <charset val="134"/>
      </rPr>
      <t>资助少数民族电影译制</t>
    </r>
  </si>
  <si>
    <r>
      <rPr>
        <sz val="10"/>
        <rFont val="Arial Narrow"/>
        <charset val="0"/>
      </rPr>
      <t xml:space="preserve">    </t>
    </r>
    <r>
      <rPr>
        <sz val="10"/>
        <rFont val="宋体"/>
        <charset val="134"/>
      </rPr>
      <t>其他国家电影事业发展专项资金支出</t>
    </r>
  </si>
  <si>
    <r>
      <rPr>
        <b/>
        <sz val="10"/>
        <rFont val="Arial Narrow"/>
        <charset val="0"/>
      </rPr>
      <t xml:space="preserve">  </t>
    </r>
    <r>
      <rPr>
        <b/>
        <sz val="10"/>
        <rFont val="宋体"/>
        <charset val="134"/>
      </rPr>
      <t>国有土地使用权出让收入安排的支出</t>
    </r>
  </si>
  <si>
    <r>
      <rPr>
        <sz val="10"/>
        <rFont val="Arial Narrow"/>
        <charset val="0"/>
      </rPr>
      <t xml:space="preserve">    </t>
    </r>
    <r>
      <rPr>
        <sz val="10"/>
        <rFont val="宋体"/>
        <charset val="134"/>
      </rPr>
      <t>征地和拆迁补偿支出</t>
    </r>
  </si>
  <si>
    <r>
      <rPr>
        <sz val="10"/>
        <rFont val="Arial Narrow"/>
        <charset val="0"/>
      </rPr>
      <t xml:space="preserve">    </t>
    </r>
    <r>
      <rPr>
        <sz val="10"/>
        <rFont val="宋体"/>
        <charset val="134"/>
      </rPr>
      <t>土地开发支出</t>
    </r>
  </si>
  <si>
    <r>
      <rPr>
        <sz val="10"/>
        <rFont val="Arial Narrow"/>
        <charset val="0"/>
      </rPr>
      <t xml:space="preserve">    </t>
    </r>
    <r>
      <rPr>
        <sz val="10"/>
        <rFont val="宋体"/>
        <charset val="134"/>
      </rPr>
      <t>城市建设支出</t>
    </r>
  </si>
  <si>
    <r>
      <rPr>
        <sz val="10"/>
        <rFont val="Arial Narrow"/>
        <charset val="0"/>
      </rPr>
      <t xml:space="preserve">    </t>
    </r>
    <r>
      <rPr>
        <sz val="10"/>
        <rFont val="宋体"/>
        <charset val="134"/>
      </rPr>
      <t>农村基础设施建设支出</t>
    </r>
  </si>
  <si>
    <r>
      <rPr>
        <sz val="10"/>
        <rFont val="Arial Narrow"/>
        <charset val="0"/>
      </rPr>
      <t xml:space="preserve">    </t>
    </r>
    <r>
      <rPr>
        <sz val="10"/>
        <rFont val="宋体"/>
        <charset val="134"/>
      </rPr>
      <t>补助被征地农民支出</t>
    </r>
  </si>
  <si>
    <r>
      <rPr>
        <sz val="10"/>
        <rFont val="Arial Narrow"/>
        <charset val="0"/>
      </rPr>
      <t xml:space="preserve">    </t>
    </r>
    <r>
      <rPr>
        <sz val="10"/>
        <rFont val="宋体"/>
        <charset val="134"/>
      </rPr>
      <t>土地出让业务支出</t>
    </r>
  </si>
  <si>
    <r>
      <rPr>
        <sz val="10"/>
        <rFont val="Arial Narrow"/>
        <charset val="0"/>
      </rPr>
      <t xml:space="preserve">    </t>
    </r>
    <r>
      <rPr>
        <sz val="10"/>
        <rFont val="宋体"/>
        <charset val="134"/>
      </rPr>
      <t>廉租住房支出</t>
    </r>
  </si>
  <si>
    <r>
      <rPr>
        <sz val="10"/>
        <rFont val="Arial Narrow"/>
        <charset val="0"/>
      </rPr>
      <t xml:space="preserve">    </t>
    </r>
    <r>
      <rPr>
        <sz val="10"/>
        <rFont val="宋体"/>
        <charset val="134"/>
      </rPr>
      <t>支付破产或改制企业职工安置费</t>
    </r>
  </si>
  <si>
    <r>
      <rPr>
        <sz val="10"/>
        <rFont val="Arial Narrow"/>
        <charset val="0"/>
      </rPr>
      <t xml:space="preserve">    </t>
    </r>
    <r>
      <rPr>
        <sz val="10"/>
        <rFont val="宋体"/>
        <charset val="134"/>
      </rPr>
      <t>棚户区改造支出</t>
    </r>
  </si>
  <si>
    <r>
      <rPr>
        <sz val="10"/>
        <rFont val="Arial Narrow"/>
        <charset val="0"/>
      </rPr>
      <t xml:space="preserve">    </t>
    </r>
    <r>
      <rPr>
        <sz val="10"/>
        <rFont val="宋体"/>
        <charset val="134"/>
      </rPr>
      <t>公共租赁住房支出</t>
    </r>
  </si>
  <si>
    <r>
      <rPr>
        <sz val="10"/>
        <rFont val="Arial Narrow"/>
        <charset val="0"/>
      </rPr>
      <t xml:space="preserve">    </t>
    </r>
    <r>
      <rPr>
        <sz val="10"/>
        <rFont val="宋体"/>
        <charset val="134"/>
      </rPr>
      <t>农业生产发展支出</t>
    </r>
  </si>
  <si>
    <r>
      <rPr>
        <sz val="10"/>
        <rFont val="Arial Narrow"/>
        <charset val="0"/>
      </rPr>
      <t xml:space="preserve">    </t>
    </r>
    <r>
      <rPr>
        <sz val="10"/>
        <rFont val="宋体"/>
        <charset val="134"/>
      </rPr>
      <t>农村社会事业支出</t>
    </r>
  </si>
  <si>
    <r>
      <rPr>
        <sz val="10"/>
        <rFont val="Arial Narrow"/>
        <charset val="0"/>
      </rPr>
      <t xml:space="preserve">    </t>
    </r>
    <r>
      <rPr>
        <sz val="10"/>
        <rFont val="宋体"/>
        <charset val="134"/>
      </rPr>
      <t>农业农村生态环境支出</t>
    </r>
  </si>
  <si>
    <r>
      <rPr>
        <sz val="10"/>
        <rFont val="Arial Narrow"/>
        <charset val="0"/>
      </rPr>
      <t xml:space="preserve">    </t>
    </r>
    <r>
      <rPr>
        <sz val="10"/>
        <rFont val="宋体"/>
        <charset val="134"/>
      </rPr>
      <t>其他国有土地使用权出让收入安排的支出</t>
    </r>
  </si>
  <si>
    <r>
      <rPr>
        <b/>
        <sz val="10"/>
        <rFont val="Arial Narrow"/>
        <charset val="0"/>
      </rPr>
      <t xml:space="preserve">  </t>
    </r>
    <r>
      <rPr>
        <b/>
        <sz val="10"/>
        <rFont val="宋体"/>
        <charset val="134"/>
      </rPr>
      <t>城市基础设施配套费安排的支出</t>
    </r>
  </si>
  <si>
    <r>
      <rPr>
        <sz val="10"/>
        <rFont val="Arial Narrow"/>
        <charset val="0"/>
      </rPr>
      <t xml:space="preserve">    </t>
    </r>
    <r>
      <rPr>
        <sz val="10"/>
        <rFont val="宋体"/>
        <charset val="134"/>
      </rPr>
      <t>城市公共设施</t>
    </r>
  </si>
  <si>
    <r>
      <rPr>
        <sz val="10"/>
        <rFont val="Arial Narrow"/>
        <charset val="0"/>
      </rPr>
      <t xml:space="preserve">    </t>
    </r>
    <r>
      <rPr>
        <sz val="10"/>
        <rFont val="宋体"/>
        <charset val="134"/>
      </rPr>
      <t>城市环境卫生</t>
    </r>
  </si>
  <si>
    <r>
      <rPr>
        <sz val="10"/>
        <rFont val="Arial Narrow"/>
        <charset val="0"/>
      </rPr>
      <t xml:space="preserve">    </t>
    </r>
    <r>
      <rPr>
        <sz val="10"/>
        <rFont val="宋体"/>
        <charset val="134"/>
      </rPr>
      <t>公有房屋</t>
    </r>
  </si>
  <si>
    <r>
      <rPr>
        <sz val="10"/>
        <rFont val="Arial Narrow"/>
        <charset val="0"/>
      </rPr>
      <t xml:space="preserve">    </t>
    </r>
    <r>
      <rPr>
        <sz val="10"/>
        <rFont val="宋体"/>
        <charset val="134"/>
      </rPr>
      <t>城市防洪</t>
    </r>
  </si>
  <si>
    <r>
      <rPr>
        <sz val="10"/>
        <rFont val="Arial Narrow"/>
        <charset val="0"/>
      </rPr>
      <t xml:space="preserve">    </t>
    </r>
    <r>
      <rPr>
        <sz val="10"/>
        <rFont val="宋体"/>
        <charset val="134"/>
      </rPr>
      <t>其他城市基础设施配套费安排的支出</t>
    </r>
  </si>
  <si>
    <r>
      <rPr>
        <b/>
        <sz val="10"/>
        <rFont val="Arial Narrow"/>
        <charset val="0"/>
      </rPr>
      <t xml:space="preserve">  </t>
    </r>
    <r>
      <rPr>
        <b/>
        <sz val="10"/>
        <rFont val="宋体"/>
        <charset val="134"/>
      </rPr>
      <t>污水处理费安排的支出</t>
    </r>
  </si>
  <si>
    <t>　污水处理设施建设和运营</t>
  </si>
  <si>
    <t>　代征手续费</t>
  </si>
  <si>
    <t>　其他污水费安排的支出</t>
  </si>
  <si>
    <t xml:space="preserve">  棚户区改造专项债券收入安排的支出  </t>
  </si>
  <si>
    <t xml:space="preserve">  征地和拆迁补偿支出  </t>
  </si>
  <si>
    <t xml:space="preserve">  土地开发支出  </t>
  </si>
  <si>
    <t xml:space="preserve">  其他棚户区改造专项债券收入安排的支出  </t>
  </si>
  <si>
    <r>
      <rPr>
        <b/>
        <sz val="10"/>
        <rFont val="Arial Narrow"/>
        <charset val="0"/>
      </rPr>
      <t xml:space="preserve">  </t>
    </r>
    <r>
      <rPr>
        <b/>
        <sz val="10"/>
        <rFont val="宋体"/>
        <charset val="134"/>
      </rPr>
      <t>国有土地使用权出让收入对应专项债务收入安排的支出</t>
    </r>
  </si>
  <si>
    <t>超长期特别国债安排的支出</t>
  </si>
  <si>
    <t xml:space="preserve">  城乡社区公共设施</t>
  </si>
  <si>
    <t xml:space="preserve">  其他城乡社区支出</t>
  </si>
  <si>
    <r>
      <rPr>
        <b/>
        <sz val="10"/>
        <rFont val="Arial Narrow"/>
        <charset val="0"/>
      </rPr>
      <t xml:space="preserve">  </t>
    </r>
    <r>
      <rPr>
        <b/>
        <sz val="10"/>
        <rFont val="宋体"/>
        <charset val="134"/>
      </rPr>
      <t>大中型水库库区基金支出</t>
    </r>
  </si>
  <si>
    <r>
      <rPr>
        <sz val="10"/>
        <rFont val="Arial Narrow"/>
        <charset val="0"/>
      </rPr>
      <t xml:space="preserve">    </t>
    </r>
    <r>
      <rPr>
        <sz val="10"/>
        <rFont val="宋体"/>
        <charset val="134"/>
      </rPr>
      <t>基础设施建设和经济发展</t>
    </r>
  </si>
  <si>
    <r>
      <rPr>
        <sz val="10"/>
        <rFont val="Arial Narrow"/>
        <charset val="0"/>
      </rPr>
      <t xml:space="preserve">    </t>
    </r>
    <r>
      <rPr>
        <sz val="10"/>
        <rFont val="宋体"/>
        <charset val="134"/>
      </rPr>
      <t>解决移民遗留问题</t>
    </r>
  </si>
  <si>
    <r>
      <rPr>
        <sz val="10"/>
        <rFont val="Arial Narrow"/>
        <charset val="0"/>
      </rPr>
      <t xml:space="preserve">    </t>
    </r>
    <r>
      <rPr>
        <sz val="10"/>
        <rFont val="宋体"/>
        <charset val="134"/>
      </rPr>
      <t>库区防护工程维护</t>
    </r>
  </si>
  <si>
    <r>
      <rPr>
        <sz val="10"/>
        <rFont val="Arial Narrow"/>
        <charset val="0"/>
      </rPr>
      <t xml:space="preserve">    </t>
    </r>
    <r>
      <rPr>
        <sz val="10"/>
        <rFont val="宋体"/>
        <charset val="134"/>
      </rPr>
      <t>其他大中型水库库区基金支出</t>
    </r>
  </si>
  <si>
    <t xml:space="preserve"> 大中型水库移民后期扶持基金支出</t>
  </si>
  <si>
    <t xml:space="preserve">  移民补助</t>
  </si>
  <si>
    <t xml:space="preserve">    基础设施建设和经济发展</t>
  </si>
  <si>
    <t>资源勘探工业信息等支出</t>
  </si>
  <si>
    <t xml:space="preserve"> 超长期特别国债安排的支出</t>
  </si>
  <si>
    <t xml:space="preserve">  资源勘探开发</t>
  </si>
  <si>
    <t xml:space="preserve">  制造业</t>
  </si>
  <si>
    <r>
      <rPr>
        <sz val="10"/>
        <rFont val="Arial Narrow"/>
        <charset val="0"/>
      </rPr>
      <t xml:space="preserve">     </t>
    </r>
    <r>
      <rPr>
        <sz val="10"/>
        <rFont val="宋体"/>
        <charset val="0"/>
      </rPr>
      <t>工业和信息产业</t>
    </r>
  </si>
  <si>
    <r>
      <rPr>
        <sz val="10"/>
        <rFont val="Arial Narrow"/>
        <charset val="0"/>
      </rPr>
      <t xml:space="preserve">     </t>
    </r>
    <r>
      <rPr>
        <sz val="10"/>
        <rFont val="宋体"/>
        <charset val="0"/>
      </rPr>
      <t>其他资源勘探工业信息等支出</t>
    </r>
  </si>
  <si>
    <r>
      <rPr>
        <b/>
        <sz val="10"/>
        <rFont val="Arial Narrow"/>
        <charset val="0"/>
      </rPr>
      <t xml:space="preserve">  </t>
    </r>
    <r>
      <rPr>
        <b/>
        <sz val="10"/>
        <rFont val="宋体"/>
        <charset val="134"/>
      </rPr>
      <t>其他政府性基金及对应专项债务收入安排的支出</t>
    </r>
  </si>
  <si>
    <r>
      <rPr>
        <sz val="10"/>
        <rFont val="Arial Narrow"/>
        <charset val="0"/>
      </rPr>
      <t xml:space="preserve">    </t>
    </r>
    <r>
      <rPr>
        <sz val="10"/>
        <rFont val="宋体"/>
        <charset val="134"/>
      </rPr>
      <t>其他政府性基金安排的支出</t>
    </r>
  </si>
  <si>
    <r>
      <rPr>
        <sz val="10"/>
        <rFont val="Arial Narrow"/>
        <charset val="0"/>
      </rPr>
      <t xml:space="preserve">    </t>
    </r>
    <r>
      <rPr>
        <sz val="10"/>
        <rFont val="宋体"/>
        <charset val="134"/>
      </rPr>
      <t>其他地方自行试点项目收益专项债券收入安排的支出</t>
    </r>
  </si>
  <si>
    <r>
      <rPr>
        <b/>
        <sz val="10"/>
        <rFont val="Arial Narrow"/>
        <charset val="0"/>
      </rPr>
      <t xml:space="preserve">  </t>
    </r>
    <r>
      <rPr>
        <b/>
        <sz val="10"/>
        <rFont val="宋体"/>
        <charset val="134"/>
      </rPr>
      <t>彩票公益金安排的支出</t>
    </r>
  </si>
  <si>
    <r>
      <rPr>
        <sz val="10"/>
        <rFont val="Arial Narrow"/>
        <charset val="0"/>
      </rPr>
      <t xml:space="preserve">    </t>
    </r>
    <r>
      <rPr>
        <sz val="10"/>
        <rFont val="宋体"/>
        <charset val="134"/>
      </rPr>
      <t>用于补充全国社会保障基金的彩票公益金支出</t>
    </r>
  </si>
  <si>
    <r>
      <rPr>
        <sz val="10"/>
        <rFont val="Arial Narrow"/>
        <charset val="0"/>
      </rPr>
      <t xml:space="preserve">    </t>
    </r>
    <r>
      <rPr>
        <sz val="10"/>
        <rFont val="宋体"/>
        <charset val="134"/>
      </rPr>
      <t>用于社会福利的彩票公益金支出</t>
    </r>
  </si>
  <si>
    <r>
      <rPr>
        <sz val="10"/>
        <rFont val="Arial Narrow"/>
        <charset val="0"/>
      </rPr>
      <t xml:space="preserve">    </t>
    </r>
    <r>
      <rPr>
        <sz val="10"/>
        <rFont val="宋体"/>
        <charset val="134"/>
      </rPr>
      <t>用于体育事业的彩票公益金支出</t>
    </r>
  </si>
  <si>
    <r>
      <rPr>
        <sz val="10"/>
        <rFont val="Arial Narrow"/>
        <charset val="0"/>
      </rPr>
      <t xml:space="preserve">    </t>
    </r>
    <r>
      <rPr>
        <sz val="10"/>
        <rFont val="宋体"/>
        <charset val="134"/>
      </rPr>
      <t>用于教育事业的彩票公益金支出</t>
    </r>
  </si>
  <si>
    <r>
      <rPr>
        <sz val="10"/>
        <rFont val="Arial Narrow"/>
        <charset val="0"/>
      </rPr>
      <t xml:space="preserve">    </t>
    </r>
    <r>
      <rPr>
        <sz val="10"/>
        <rFont val="宋体"/>
        <charset val="134"/>
      </rPr>
      <t>用于红十字事业的彩票公益金支出</t>
    </r>
  </si>
  <si>
    <r>
      <rPr>
        <sz val="10"/>
        <rFont val="Arial Narrow"/>
        <charset val="0"/>
      </rPr>
      <t xml:space="preserve">    </t>
    </r>
    <r>
      <rPr>
        <sz val="10"/>
        <rFont val="宋体"/>
        <charset val="134"/>
      </rPr>
      <t>用于残疾人事业的彩票公益金支出</t>
    </r>
  </si>
  <si>
    <r>
      <rPr>
        <sz val="10"/>
        <rFont val="Arial Narrow"/>
        <charset val="0"/>
      </rPr>
      <t xml:space="preserve">    </t>
    </r>
    <r>
      <rPr>
        <sz val="10"/>
        <rFont val="宋体"/>
        <charset val="134"/>
      </rPr>
      <t>用于文化事业的彩票公益金支出</t>
    </r>
  </si>
  <si>
    <r>
      <rPr>
        <sz val="10"/>
        <rFont val="Arial Narrow"/>
        <charset val="0"/>
      </rPr>
      <t xml:space="preserve">    </t>
    </r>
    <r>
      <rPr>
        <sz val="10"/>
        <rFont val="宋体"/>
        <charset val="134"/>
      </rPr>
      <t>用于巩固脱贫攻坚成果衔接乡村振兴的彩票公益金支出</t>
    </r>
  </si>
  <si>
    <r>
      <rPr>
        <sz val="10"/>
        <rFont val="Arial Narrow"/>
        <charset val="0"/>
      </rPr>
      <t xml:space="preserve">    </t>
    </r>
    <r>
      <rPr>
        <sz val="10"/>
        <rFont val="宋体"/>
        <charset val="134"/>
      </rPr>
      <t>用于城乡医疗救助的彩票公益金支出</t>
    </r>
  </si>
  <si>
    <r>
      <rPr>
        <sz val="10"/>
        <rFont val="Arial Narrow"/>
        <charset val="0"/>
      </rPr>
      <t xml:space="preserve">    </t>
    </r>
    <r>
      <rPr>
        <sz val="10"/>
        <rFont val="宋体"/>
        <charset val="134"/>
      </rPr>
      <t>用于其他社会公益事业的彩票公益金支出</t>
    </r>
  </si>
  <si>
    <t xml:space="preserve"> 地方政府专项债务付息支出</t>
  </si>
  <si>
    <t>　国有土地使用权出让金债务付息支出</t>
  </si>
  <si>
    <t xml:space="preserve">  土地储备专项债券付息支出</t>
  </si>
  <si>
    <t xml:space="preserve">  棚户区改造专项债券付息支出</t>
  </si>
  <si>
    <t xml:space="preserve">  其他地方自行试点项目收益专项债券付息支出</t>
  </si>
  <si>
    <t xml:space="preserve">  地方政府专项债务发行费用支出</t>
  </si>
  <si>
    <t xml:space="preserve">   国有土地使用权出让金债务发行费用支出</t>
  </si>
  <si>
    <t xml:space="preserve">   土地储备专项债券发行费用支出</t>
  </si>
  <si>
    <t xml:space="preserve">   棚户区改造专项债券发行费用支出</t>
  </si>
  <si>
    <t xml:space="preserve">   其他地方自行试点项目收益专项债券发行费用支出</t>
  </si>
  <si>
    <t>政府性基金支出</t>
  </si>
  <si>
    <t xml:space="preserve">  上解上级支出</t>
  </si>
  <si>
    <t xml:space="preserve">  补助下级支出</t>
  </si>
  <si>
    <t xml:space="preserve">  调出资金</t>
  </si>
  <si>
    <t xml:space="preserve">  年终结余</t>
  </si>
  <si>
    <t xml:space="preserve">  地方政府专项债务还本支出</t>
  </si>
  <si>
    <t xml:space="preserve">   国有土地使用权出让金债务还本支出</t>
  </si>
  <si>
    <t xml:space="preserve">   土地储备专项债券还本支出</t>
  </si>
  <si>
    <t>支出总计</t>
  </si>
  <si>
    <t>表九之二</t>
  </si>
  <si>
    <t>永福县2026年本级政府性基金预算支出预算表</t>
  </si>
  <si>
    <t>其中结转数</t>
  </si>
  <si>
    <t xml:space="preserve">  其他大中型水库移民后期扶持基金支出</t>
  </si>
  <si>
    <t xml:space="preserve"> 小型水库移民后期扶持基金支出</t>
  </si>
  <si>
    <t xml:space="preserve">  基础设施建设和经济发展</t>
  </si>
  <si>
    <t>表十</t>
  </si>
  <si>
    <r>
      <rPr>
        <b/>
        <sz val="16"/>
        <rFont val="宋体"/>
        <charset val="134"/>
        <scheme val="major"/>
      </rPr>
      <t>永福县</t>
    </r>
    <r>
      <rPr>
        <b/>
        <sz val="16"/>
        <rFont val="Times New Roman"/>
        <charset val="134"/>
      </rPr>
      <t>2025</t>
    </r>
    <r>
      <rPr>
        <b/>
        <sz val="16"/>
        <rFont val="宋体"/>
        <charset val="134"/>
        <scheme val="major"/>
      </rPr>
      <t>年政府专项债务限额及余额情况表（草案）</t>
    </r>
  </si>
  <si>
    <t>专项债务限额</t>
  </si>
  <si>
    <t>专项债务</t>
  </si>
  <si>
    <t xml:space="preserve"> </t>
  </si>
  <si>
    <t>表十一</t>
  </si>
  <si>
    <r>
      <rPr>
        <b/>
        <sz val="16"/>
        <rFont val="宋体"/>
        <charset val="134"/>
        <scheme val="major"/>
      </rPr>
      <t>永福县</t>
    </r>
    <r>
      <rPr>
        <b/>
        <sz val="16"/>
        <rFont val="Times New Roman"/>
        <charset val="134"/>
      </rPr>
      <t>2025</t>
    </r>
    <r>
      <rPr>
        <b/>
        <sz val="16"/>
        <rFont val="宋体"/>
        <charset val="134"/>
        <scheme val="major"/>
      </rPr>
      <t>年和</t>
    </r>
    <r>
      <rPr>
        <b/>
        <sz val="16"/>
        <rFont val="Times New Roman"/>
        <charset val="134"/>
      </rPr>
      <t>2026</t>
    </r>
    <r>
      <rPr>
        <b/>
        <sz val="16"/>
        <rFont val="宋体"/>
        <charset val="134"/>
        <scheme val="major"/>
      </rPr>
      <t>年政府专项债券发行及还本付息情况表（草案）</t>
    </r>
  </si>
  <si>
    <r>
      <rPr>
        <sz val="13"/>
        <rFont val="SimSun"/>
        <charset val="134"/>
      </rPr>
      <t>单位：万元</t>
    </r>
  </si>
  <si>
    <t>专项债券</t>
  </si>
  <si>
    <t>财政预算安排</t>
  </si>
  <si>
    <t>表十二</t>
  </si>
  <si>
    <t>永福县2026年政府性基金对下转移支付支出预算表</t>
  </si>
  <si>
    <t>县本级对下转移支付</t>
  </si>
  <si>
    <t>表十三</t>
  </si>
  <si>
    <r>
      <rPr>
        <b/>
        <sz val="16"/>
        <rFont val="宋体"/>
        <charset val="134"/>
      </rPr>
      <t>永福县</t>
    </r>
    <r>
      <rPr>
        <b/>
        <sz val="16"/>
        <rFont val="Times New Roman"/>
        <charset val="134"/>
      </rPr>
      <t>2026</t>
    </r>
    <r>
      <rPr>
        <b/>
        <sz val="16"/>
        <rFont val="宋体"/>
        <charset val="134"/>
      </rPr>
      <t>年社会保险基金收支预算表(草案）</t>
    </r>
  </si>
  <si>
    <t>项  目</t>
  </si>
  <si>
    <r>
      <rPr>
        <b/>
        <sz val="10"/>
        <rFont val="Times New Roman"/>
        <charset val="0"/>
      </rPr>
      <t>2025</t>
    </r>
    <r>
      <rPr>
        <b/>
        <sz val="10"/>
        <rFont val="仿宋_GB2312"/>
        <charset val="0"/>
      </rPr>
      <t>年</t>
    </r>
  </si>
  <si>
    <r>
      <rPr>
        <b/>
        <sz val="10"/>
        <rFont val="Times New Roman"/>
        <charset val="0"/>
      </rPr>
      <t>2026</t>
    </r>
    <r>
      <rPr>
        <b/>
        <sz val="10"/>
        <rFont val="仿宋_GB2312"/>
        <charset val="0"/>
      </rPr>
      <t>年预算</t>
    </r>
  </si>
  <si>
    <r>
      <rPr>
        <b/>
        <sz val="10"/>
        <rFont val="仿宋_GB2312"/>
        <charset val="134"/>
      </rPr>
      <t xml:space="preserve">完成预算
</t>
    </r>
    <r>
      <rPr>
        <b/>
        <sz val="10"/>
        <rFont val="Arial Narrow"/>
        <charset val="134"/>
      </rPr>
      <t>%</t>
    </r>
  </si>
  <si>
    <t>比上年完成数增减</t>
  </si>
  <si>
    <r>
      <rPr>
        <b/>
        <sz val="10"/>
        <rFont val="仿宋_GB2312"/>
        <charset val="134"/>
      </rPr>
      <t>比</t>
    </r>
    <r>
      <rPr>
        <b/>
        <sz val="10"/>
        <rFont val="Arial Narrow"/>
        <charset val="134"/>
      </rPr>
      <t>2025</t>
    </r>
    <r>
      <rPr>
        <b/>
        <sz val="10"/>
        <rFont val="仿宋_GB2312"/>
        <charset val="134"/>
      </rPr>
      <t>年执行数增减</t>
    </r>
  </si>
  <si>
    <t>一、县本级社会保险基金收入合计</t>
  </si>
  <si>
    <t>（一）城乡居民基本养老保险基金</t>
  </si>
  <si>
    <t>（二）机关事业单位基本养老保险基金</t>
  </si>
  <si>
    <t>二、县本级社会保险基金支出合计</t>
  </si>
  <si>
    <t>三、县本级社会保险基金本年收支结余合计</t>
  </si>
  <si>
    <t>四、县本级社会保险基金年末累计结余合计</t>
  </si>
  <si>
    <t>表十四</t>
  </si>
  <si>
    <t>永福县2026年国有资本经营收入预算表</t>
  </si>
  <si>
    <t>2025年</t>
  </si>
  <si>
    <t>2026年预算</t>
  </si>
  <si>
    <t>完成预算%</t>
  </si>
  <si>
    <t>比2025年执行数增减</t>
  </si>
  <si>
    <t>一、利润收入</t>
  </si>
  <si>
    <t xml:space="preserve">    电力企业利润收入</t>
  </si>
  <si>
    <t xml:space="preserve">    运输企业利润收入</t>
  </si>
  <si>
    <t xml:space="preserve">    贸易企业利润收入</t>
  </si>
  <si>
    <t xml:space="preserve">    建筑施工企业利润收入</t>
  </si>
  <si>
    <t>其他国有资本经营预算企业利润收入</t>
  </si>
  <si>
    <t>二、股利、股息收入</t>
  </si>
  <si>
    <t>国有控股公司股利、股息收入</t>
  </si>
  <si>
    <t>国有参股公司股利、股息收入</t>
  </si>
  <si>
    <t>三、产权转让收入</t>
  </si>
  <si>
    <t xml:space="preserve">    国有独资企业产权转让收入</t>
  </si>
  <si>
    <t>四、清算收入</t>
  </si>
  <si>
    <t>国有独资企业清算收入</t>
  </si>
  <si>
    <t>五、其他国有资本经营收入</t>
  </si>
  <si>
    <t>国有资本经营预算收入合计</t>
  </si>
  <si>
    <t xml:space="preserve">   上年结余收入</t>
  </si>
  <si>
    <t>说明：无国资预算，故此表为空表</t>
  </si>
  <si>
    <t>表十五</t>
  </si>
  <si>
    <t xml:space="preserve"> 永福县2026年国有资本经营支出预算表</t>
  </si>
  <si>
    <t>项   目</t>
  </si>
  <si>
    <t>2026年预算数</t>
  </si>
  <si>
    <t>比2025年预算数增减</t>
  </si>
  <si>
    <t>一、国有资本经营预算支出</t>
  </si>
  <si>
    <t xml:space="preserve">    解决历史遗留问题及改革成本支出</t>
  </si>
  <si>
    <t xml:space="preserve">       国有企业改革成本支出</t>
  </si>
  <si>
    <t xml:space="preserve">       其他解决历史遗留问题及改革成本支出</t>
  </si>
  <si>
    <t xml:space="preserve">   国有企业资本金注入</t>
  </si>
  <si>
    <t xml:space="preserve">      国有经济结构调整支出</t>
  </si>
  <si>
    <t xml:space="preserve">   其他国有资本经营预算支出</t>
  </si>
  <si>
    <t xml:space="preserve">      其他国有资本经营预算支出</t>
  </si>
  <si>
    <t>国有资本经营预算支出合计</t>
  </si>
  <si>
    <t xml:space="preserve">    调出资金</t>
  </si>
  <si>
    <t xml:space="preserve">    年终结余</t>
  </si>
  <si>
    <t>表十六</t>
  </si>
  <si>
    <t xml:space="preserve"> 永福县2026年国有资本经营预算对下转移支付支出预算表</t>
  </si>
  <si>
    <t>说明：无对下转移支付，故此表为空表</t>
  </si>
  <si>
    <t>表十七</t>
  </si>
  <si>
    <r>
      <rPr>
        <b/>
        <sz val="16"/>
        <color theme="1"/>
        <rFont val="Arial Narrow"/>
        <charset val="134"/>
      </rPr>
      <t>2026</t>
    </r>
    <r>
      <rPr>
        <b/>
        <sz val="16"/>
        <color theme="1"/>
        <rFont val="宋体"/>
        <charset val="134"/>
        <scheme val="minor"/>
      </rPr>
      <t>年度部分预算项目预算绩效目标公开表</t>
    </r>
  </si>
  <si>
    <t>序号</t>
  </si>
  <si>
    <t>单位名称</t>
  </si>
  <si>
    <t>项目名称</t>
  </si>
  <si>
    <t>项目金额（万元）</t>
  </si>
  <si>
    <t>年度绩效目标</t>
  </si>
  <si>
    <t>产出指标</t>
  </si>
  <si>
    <t>效果指标</t>
  </si>
  <si>
    <t>满意度指标</t>
  </si>
  <si>
    <t>产出数量</t>
  </si>
  <si>
    <t>产出质量</t>
  </si>
  <si>
    <t>产出时效</t>
  </si>
  <si>
    <t>产出成本</t>
  </si>
  <si>
    <t>经济效益</t>
  </si>
  <si>
    <t>社会效益</t>
  </si>
  <si>
    <t>生态效益</t>
  </si>
  <si>
    <t>可持续影响</t>
  </si>
  <si>
    <t>指标内容</t>
  </si>
  <si>
    <t>指标值</t>
  </si>
  <si>
    <t>永福县城市管理监督局</t>
  </si>
  <si>
    <t>农村环境综合治理资金</t>
  </si>
  <si>
    <t>完成永福县农村生活垃圾清运、保洁员补助经费，确保永福县农村生活垃圾清运及时、村屯保洁到位，改善农村人居环境，避免环境污染和病毒传播。</t>
  </si>
  <si>
    <t>垃圾清运行政村（社区）</t>
  </si>
  <si>
    <t>99个</t>
  </si>
  <si>
    <t>确保永福各乡镇的生活垃圾全部外运</t>
  </si>
  <si>
    <t>资金及时足额到位</t>
  </si>
  <si>
    <t>及时</t>
  </si>
  <si>
    <t>严格控制每年成本金额，提高资金使用效率</t>
  </si>
  <si>
    <t>≤1100万元</t>
  </si>
  <si>
    <t>保证永福县农村生活垃圾清运及时、村屯保洁到位，改善农村人居环境</t>
  </si>
  <si>
    <t>显著</t>
  </si>
  <si>
    <t>社会公众对永福县农村生活垃圾处置工作满意度</t>
  </si>
  <si>
    <t>≥90%</t>
  </si>
  <si>
    <t>保洁员配置人数</t>
  </si>
  <si>
    <t>≥932人</t>
  </si>
  <si>
    <t>确保保洁员补助及时到位</t>
  </si>
  <si>
    <t>永福县水利局</t>
  </si>
  <si>
    <t>水旱灾害防御经费及河长制经费</t>
  </si>
  <si>
    <t>1.以整治河湖清四乱为目的，有效遏制河湖乱采、乱占、乱建、乱堆等现象，改善全县水生态环境，让永福县的水资源得到有效保护、水域岸线得到合理利用，水环境治理达到优良，水域面积总体保持稳定，水生态持续良性发展，建立健全河道管理保护长效机制，逐步实现“水清、岸绿、河畅、景美”的江河湖库管理保护目标。2.全面落实习近平总书记治水重要论述精神，坚持人民至上、生命至上，坚持安全第一、预防为主，树牢底线思维、极限思维，立足防大汛、抗大旱，锚定“人员不伤亡、水库不垮坝、重要堤防不决口、重要基础设施不受冲击”主动防范化解风险，筑牢防御水旱灾害防线，确保人民群众生命财产安全。</t>
  </si>
  <si>
    <t>水库值守人员</t>
  </si>
  <si>
    <t>82人</t>
  </si>
  <si>
    <t>资金使用合格率</t>
  </si>
  <si>
    <t>截至2025年底，投资完成比例</t>
  </si>
  <si>
    <t>县级河长及防汛经费</t>
  </si>
  <si>
    <t>≤132.38万元</t>
  </si>
  <si>
    <t>改善全县水生态环境</t>
  </si>
  <si>
    <t>作用明显</t>
  </si>
  <si>
    <t>受益群众满意度</t>
  </si>
  <si>
    <t>防汛监控雨量站、水库站点维修养护</t>
  </si>
  <si>
    <t>79个</t>
  </si>
  <si>
    <t>更换水库公示牌、责任制度牌等</t>
  </si>
  <si>
    <t>41块</t>
  </si>
  <si>
    <t>预案方案制作、水库宣传资料</t>
  </si>
  <si>
    <t>≥1000本</t>
  </si>
  <si>
    <t>河湖巡查保洁员聘请数量</t>
  </si>
  <si>
    <t>25人</t>
  </si>
  <si>
    <t>河湖“清四乱”专项行动涉及乡镇</t>
  </si>
  <si>
    <t>9个</t>
  </si>
  <si>
    <t>永福县环卫站</t>
  </si>
  <si>
    <t>永福县环卫站垃圾处理场运营费</t>
  </si>
  <si>
    <t>收集、填埋全县生活垃圾，营造良好卫生环境。</t>
  </si>
  <si>
    <t>年处理生活垃圾量</t>
  </si>
  <si>
    <t>≥3.6万吨</t>
  </si>
  <si>
    <t>垃圾处理完成率</t>
  </si>
  <si>
    <t>每日进场垃圾及时处理</t>
  </si>
  <si>
    <t>日常日清</t>
  </si>
  <si>
    <t>在预算范围内合理使用</t>
  </si>
  <si>
    <t>60万元</t>
  </si>
  <si>
    <t>保护环境，提升城区形象</t>
  </si>
  <si>
    <t>效果显著</t>
  </si>
  <si>
    <t>人民群众满意度</t>
  </si>
  <si>
    <t>≥95%</t>
  </si>
  <si>
    <t>永福县教育局</t>
  </si>
  <si>
    <t>国家教育考试考务经费</t>
  </si>
  <si>
    <t>组织完成普通高考外语口语考试、全国普通高考、初中学业水平考试、全国成人高考各一次，高中学业水平考试二次，确保无重大考试事件及安全事故发生。</t>
  </si>
  <si>
    <t>每年组织普通高考英语听力口语考试</t>
  </si>
  <si>
    <t>1次</t>
  </si>
  <si>
    <t>正常开考率</t>
  </si>
  <si>
    <t>按时完成率</t>
  </si>
  <si>
    <t>2026年所需县级资金</t>
  </si>
  <si>
    <t>≤50万元</t>
  </si>
  <si>
    <t>重大考试事件及安全事故发生次数</t>
  </si>
  <si>
    <t>0次</t>
  </si>
  <si>
    <t>考生对考务工作的满意程度</t>
  </si>
  <si>
    <t>每年组织全国普通高考</t>
  </si>
  <si>
    <t>每年组织初中学业水平考试</t>
  </si>
  <si>
    <t>每年组织全国成人高考</t>
  </si>
  <si>
    <t>每年组织高中学业水平考试</t>
  </si>
  <si>
    <t>2次</t>
  </si>
  <si>
    <t>永福县统计局</t>
  </si>
  <si>
    <t>永福县第四次全国农业普查（清查准备阶段）</t>
  </si>
  <si>
    <t>全面收集永福县农业生产经营、农村基础设施建设、农民生活水平等核心数据，重点反映乡村振兴战略实施成效、农业现代化进展、农村改革成果（如土地流转、新型农业经营主体发展），为制定“三农”领域发展规划、推进乡村振兴、优化农业资源配置提供统计支撑。</t>
  </si>
  <si>
    <t>普查对象数量</t>
  </si>
  <si>
    <t>≥55000个</t>
  </si>
  <si>
    <t>普查结果准确率</t>
  </si>
  <si>
    <t>普查工作按计划完成率</t>
  </si>
  <si>
    <t>第四次全国农业普查清查准备阶段经费</t>
  </si>
  <si>
    <t>保障全县农业普查工作有序推进</t>
  </si>
  <si>
    <t>是</t>
  </si>
  <si>
    <t>清查摸底工作满意度</t>
  </si>
  <si>
    <t>表十八</t>
  </si>
  <si>
    <t>永福县2026年上级提前下达转移支付预算支出明细表</t>
  </si>
  <si>
    <t>单位：元</t>
  </si>
  <si>
    <t>上级文号</t>
  </si>
  <si>
    <t>项目*</t>
  </si>
  <si>
    <t>资金性质*</t>
  </si>
  <si>
    <t>支出功能分类科目*</t>
  </si>
  <si>
    <t>政府支出经济分类*</t>
  </si>
  <si>
    <t>业务主管处室*</t>
  </si>
  <si>
    <t>桂财行〔2025〕43号</t>
  </si>
  <si>
    <t>450326250000000020021-桂财行〔2025〕43号广西壮族自治区财政厅提前下达2026年中央和自治区食品药品监管补助资金（药品部分）(第一批)</t>
  </si>
  <si>
    <t>111-一般公共预算资金</t>
  </si>
  <si>
    <t>2013812-药品事务</t>
  </si>
  <si>
    <t>50201-办公经费</t>
  </si>
  <si>
    <t>06-行政政法股</t>
  </si>
  <si>
    <t>桂财政法〔2025〕31号</t>
  </si>
  <si>
    <t>450326250000000020022-桂财政法〔2025〕31号广西壮族自治区财政厅提前下达2026年一村（社区）一法律顾问工作补助资金</t>
  </si>
  <si>
    <t>2040606-律师管理</t>
  </si>
  <si>
    <t>50205-委托业务费</t>
  </si>
  <si>
    <t>桂财行〔2025〕49号</t>
  </si>
  <si>
    <t>450326260000000020018-桂财行【2025】49号广西壮族自治区财政厅提前下达2026年非公有制经济组织和社会组织党组织工作经费等补助市县项目预算</t>
  </si>
  <si>
    <t>2013904-专项业务</t>
  </si>
  <si>
    <t>桂财行〔2025〕47号</t>
  </si>
  <si>
    <t>450326260000000020019-桂财行【2025】47号广西壮族自治区财政厅提前下达第一批2026年广西西部计划志愿者经费</t>
  </si>
  <si>
    <t>2012902-一般行政管理事务</t>
  </si>
  <si>
    <t>50999-其他对个人和家庭的补助</t>
  </si>
  <si>
    <t>50102-社会保障缴费</t>
  </si>
  <si>
    <t>桂财行〔2025〕70号</t>
  </si>
  <si>
    <t>450326260000000020020-桂财行【2025】70号广西壮族自治区财政厅提前下达2026年自治区民族宗教相关项目预算</t>
  </si>
  <si>
    <t>2013404-宗教事务</t>
  </si>
  <si>
    <t>50209-维修（护）费</t>
  </si>
  <si>
    <t>桂财行〔2025〕68号</t>
  </si>
  <si>
    <t>450326260000000020021-桂财行【2025】68号广西壮族自治区财政厅提前下达2026年市场监管相关补助资金</t>
  </si>
  <si>
    <t>2013816-食品安全监管</t>
  </si>
  <si>
    <t>桂财行〔2025〕48号</t>
  </si>
  <si>
    <t>450326260000000020045-桂财行〔2025〕48号广西壮族自治区财政厅提前下达共青团广西区委2026年全区村“两委”干部大培训补助资金</t>
  </si>
  <si>
    <t>50203-培训费</t>
  </si>
  <si>
    <t>桂财行〔2025〕57号</t>
  </si>
  <si>
    <t>450326260000000020046-桂财行〔2025〕57号广西壮族自治区财政厅提前下达2026年基层组织建设经费</t>
  </si>
  <si>
    <t>2013202-一般行政管理事务</t>
  </si>
  <si>
    <t>桂财行〔2025〕62号</t>
  </si>
  <si>
    <t>450326260000000020047-桂财行〔2025〕62号广西壮族自治区财政厅提前下达2026年审计机关专项补助经费</t>
  </si>
  <si>
    <t>2010899-其他审计事务支出</t>
  </si>
  <si>
    <t>桂财行〔2025〕71号</t>
  </si>
  <si>
    <t>450326260000000020048-桂财行〔2025〕71号广西壮族自治区财政厅提前下达2026年县级统计协管员劳动报酬经费</t>
  </si>
  <si>
    <t>2010506-统计管理</t>
  </si>
  <si>
    <t>50199-其他工资福利支出</t>
  </si>
  <si>
    <t>桂财预〔2025〕118号</t>
  </si>
  <si>
    <t>450326252000000020268-桂财预〔2025〕118 号提前下达2026年革命老区转移支付资金</t>
  </si>
  <si>
    <t>2050202-小学教育</t>
  </si>
  <si>
    <t>50301-房屋建筑物购建</t>
  </si>
  <si>
    <t>07-教科文股</t>
  </si>
  <si>
    <t>桂财教〔2025〕75号</t>
  </si>
  <si>
    <t>450326260000000020023-桂财教〔2025〕75号提前下达2026年中央现代职业教育质量提升计划资金</t>
  </si>
  <si>
    <t>2050302-中等职业教育</t>
  </si>
  <si>
    <t>50601-资本性支出</t>
  </si>
  <si>
    <t>桂财教〔2025〕90号</t>
  </si>
  <si>
    <t>450326260000000020024-桂财教〔2025〕90号提前下达2026年自治区现代职业教育发展专项资金</t>
  </si>
  <si>
    <t>桂财教〔2025〕102号</t>
  </si>
  <si>
    <t>450326260000000020025-桂财教〔2025〕102号提前下达2026年非营利性民办中小学幼儿园专职保安员配备补助经费</t>
  </si>
  <si>
    <t>2050299-其他普通教育支出</t>
  </si>
  <si>
    <t>桂财教〔2025〕78号</t>
  </si>
  <si>
    <t>450326260000000020026-桂财教〔2025〕78号提前下达2026年中央和自治区义务教育薄弱环节改善与能力提升补助资金</t>
  </si>
  <si>
    <t>桂财教〔2025〕84号</t>
  </si>
  <si>
    <t>450326260000000020027-桂财教〔2025〕84号提前下达2026年中央改善普通高中办学条件补助资金</t>
  </si>
  <si>
    <t>2050204-高中教育</t>
  </si>
  <si>
    <t>桂财教〔2025〕98号</t>
  </si>
  <si>
    <t>450326260000000020028-桂财教〔2025〕98号提前下达2026年中职特岗教师工资性经费</t>
  </si>
  <si>
    <t>50501-工资福利支出</t>
  </si>
  <si>
    <t>桂财教〔2025〕104号</t>
  </si>
  <si>
    <t>450326260000000020029-桂财教〔2025〕104号提前下达2026年就读普通高中的库区移民子女普通高中学生免学费补助资金</t>
  </si>
  <si>
    <t>50502-商品和服务支出</t>
  </si>
  <si>
    <t>桂财教〔2025〕86号</t>
  </si>
  <si>
    <t>450326260000000020030-桂财教〔2025〕86号提前下达2026年普通高中学生资助中央和自治区补助经费（助学金）</t>
  </si>
  <si>
    <t>50902-助学金</t>
  </si>
  <si>
    <t>450326260000000020031-桂财教〔2025〕86号提前下达2026年普通高中学生资助中央和自治区补助经费（免学杂费）</t>
  </si>
  <si>
    <t>桂财教〔2025〕77号</t>
  </si>
  <si>
    <t>450326260000000020032-桂财教〔2025〕77号提前下达2026年中央和自治区学生资助补助经费（家庭经济困难大学新生入学补助、中等职业教育国家奖学金）</t>
  </si>
  <si>
    <t>450326260000000020033-桂财教〔2025〕77号提前下达2026年中央和自治区学生资助补助经费（中等职业教育国家助学金）</t>
  </si>
  <si>
    <t>450326260000000020034-桂财教〔2025〕77号提前下达2026年中央和自治区学生资助补助经费（中等职业教育免学费）</t>
  </si>
  <si>
    <t>桂财教〔2025〕85号</t>
  </si>
  <si>
    <t>450326260000000020035-桂财教〔2025〕85号提前下达2026年支持学前教育发展中央和自治区资金</t>
  </si>
  <si>
    <t>2050201-学前教育</t>
  </si>
  <si>
    <t>桂财教〔2025〕79号</t>
  </si>
  <si>
    <t>450326260000000020036-桂财教〔2025〕79号提前下达2026年城乡义务教育中央和自治区补助经费（公用经费）</t>
  </si>
  <si>
    <t>2050203-初中教育</t>
  </si>
  <si>
    <t>450326260000000020037-桂财教〔2025〕79号提前下达2026年城乡义务教育中央和自治区补助经费（营养改善计划）</t>
  </si>
  <si>
    <t>450326260000000020038-桂财教〔2025〕79号提前下达2026年城乡义务教育中央和自治区补助经费（家庭经济困难学生生活补助）</t>
  </si>
  <si>
    <t>450326260000000020039-桂财教〔2025〕79号提前下达2026年城乡义务教育中央和自治区补助经费（校舍安全保障机制、特岗教师工资性补助、乡村教师生活补助）</t>
  </si>
  <si>
    <t>桂财教〔2025〕105号</t>
  </si>
  <si>
    <t>450326260000000020040-桂财教〔2025〕105号提前下达2026年自治区文化和旅游发展专项资金（公共图书馆、文化馆（站）免费开放经费）</t>
  </si>
  <si>
    <t>2070199-其他文化和旅游支出</t>
  </si>
  <si>
    <t>50299-其他商品和服务支出</t>
  </si>
  <si>
    <t>桂财教〔2025〕92号</t>
  </si>
  <si>
    <t>450326260000000020041-桂财教〔2025〕92号提前下达 2026年国家文物保护资金</t>
  </si>
  <si>
    <t>2070204-文物保护</t>
  </si>
  <si>
    <t>50307-大型修缮</t>
  </si>
  <si>
    <t>桂财教〔2025〕91号</t>
  </si>
  <si>
    <t>450326260000000020042-桂财教〔2025〕91号提前下达2026年中央级国家电影事业发展专项资金补助地方资金</t>
  </si>
  <si>
    <t>121-政府性基金预算资金</t>
  </si>
  <si>
    <t>2070799-其他国家电影事业发展专项资金支出</t>
  </si>
  <si>
    <t>桂财教〔2025〕76号</t>
  </si>
  <si>
    <t>450326260000000020043-桂财教〔2025〕76号提前下达2026年中央支持地方公共文化服务体系建设补助资金</t>
  </si>
  <si>
    <t>2079999-其他文化旅游体育与传媒支出</t>
  </si>
  <si>
    <t>2070307-体育场馆</t>
  </si>
  <si>
    <t>450326260000000020062-桂财教〔2025〕85号提前下达2026年支持学前教育发展中央和自治区资金（特殊困难群体免保教费补助资金）</t>
  </si>
  <si>
    <t>桂财建〔2025〕150号</t>
  </si>
  <si>
    <t>450326250000000020017-桂财建〔2025〕150号自治区提前下达2026年中央财政农村危房改造补助资金预算</t>
  </si>
  <si>
    <t>2210105-农村危房改造</t>
  </si>
  <si>
    <t>08-经济建设股</t>
  </si>
  <si>
    <t>桂财建〔2025〕148号</t>
  </si>
  <si>
    <t>450326250000000020018-桂财建〔2025〕148号自治区预下达2026年提前批中央农业产业发展（糖料蔗良种技术推广补贴）资金预算</t>
  </si>
  <si>
    <t>2130106-科技转化与推广服务</t>
  </si>
  <si>
    <t>50903-个人农业生产补贴</t>
  </si>
  <si>
    <t>桂财工交〔2025〕83号</t>
  </si>
  <si>
    <t>450326252000000020254-桂财工交〔2025〕83号自治区提前下达2026年成品油税费改革转移支付预算</t>
  </si>
  <si>
    <t>2140106-公路养护</t>
  </si>
  <si>
    <t>50302-基础设施建设</t>
  </si>
  <si>
    <t>桂财工交〔2025〕85号</t>
  </si>
  <si>
    <t>450326252000000020255-桂财工交〔2025〕85号自治区提前下达2026年交通运输领域专项资金</t>
  </si>
  <si>
    <t>2140104-公路建设</t>
  </si>
  <si>
    <t>桂财综〔2025〕52号</t>
  </si>
  <si>
    <t>450326252000000020256-桂财综〔2025〕52号自治区提前下达2026年部分中央财政城镇保障性安居工程补助资金预算</t>
  </si>
  <si>
    <t>2210103-棚户区改造</t>
  </si>
  <si>
    <t>桂财工交〔2025〕98号</t>
  </si>
  <si>
    <t>450326260000000020000-桂财工交〔2025〕98号自治区提前下达2026年对下转移支付资金预算</t>
  </si>
  <si>
    <t>桂财建〔2025〕167号</t>
  </si>
  <si>
    <t>450326260000000020007-桂财建〔2025〕167号自治区关于提前下达2026年自治区总工会补助市县项目资金预算</t>
  </si>
  <si>
    <t>2012906-工会事务</t>
  </si>
  <si>
    <t>桂财资环〔2025〕106号</t>
  </si>
  <si>
    <t>450326260000000020063-桂财资环〔2025〕106号自治区提前下达2026年自治区生态环境保护专项资金（广西生态特色文化旅游示范镇、村提升项目）</t>
  </si>
  <si>
    <t>2110401-生态保护</t>
  </si>
  <si>
    <t>桂财社〔2025〕125号</t>
  </si>
  <si>
    <t>450326252000000020262-桂财社〔2025〕125号提前下达2026年城乡居民基本养老保险补助经费</t>
  </si>
  <si>
    <t>2082602-财政对城乡居民基本养老保险基金的补助</t>
  </si>
  <si>
    <t>51002-对社会保险基金补助</t>
  </si>
  <si>
    <t>09-社保股</t>
  </si>
  <si>
    <t>桂财社〔2025〕128号</t>
  </si>
  <si>
    <t>450326252000000020263-桂财社〔2025〕128号提前下达2026年彩票公益金支持社会福利事业资金</t>
  </si>
  <si>
    <t>2296002-用于社会福利的彩票公益金支出</t>
  </si>
  <si>
    <t>桂财社〔2025〕129号</t>
  </si>
  <si>
    <t>450326252000000020264-桂财社〔2025〕129号提前下达2026年困难群众救助补助资金</t>
  </si>
  <si>
    <t>2082102-农村特困人员救助供养支出</t>
  </si>
  <si>
    <t>50901-社会福利和救助</t>
  </si>
  <si>
    <t>2081901-城市最低生活保障金支出</t>
  </si>
  <si>
    <t>2082001-临时救助支出</t>
  </si>
  <si>
    <t>2081001-儿童福利</t>
  </si>
  <si>
    <t>2081902-农村最低生活保障金支出</t>
  </si>
  <si>
    <t>2082101-城市特困人员救助供养支出</t>
  </si>
  <si>
    <t>桂财社〔2025〕131号</t>
  </si>
  <si>
    <t>450326252000000020265-桂财社〔2025〕131号提前下达中央和自治区2026年就业补助资金</t>
  </si>
  <si>
    <t>2080713-求职和创业补贴</t>
  </si>
  <si>
    <t>50799-其他对企业补助</t>
  </si>
  <si>
    <t>2080704-社会保险补贴</t>
  </si>
  <si>
    <t>2080799-其他就业补助支出</t>
  </si>
  <si>
    <t>2080711-就业见习补贴</t>
  </si>
  <si>
    <t>2080709-职业技能评价补贴</t>
  </si>
  <si>
    <t>2080702-职业培训补贴</t>
  </si>
  <si>
    <t>2080705-公益性岗位补贴</t>
  </si>
  <si>
    <t>桂财社〔2025〕138号</t>
  </si>
  <si>
    <t>450326252000000020266-桂财社〔2025〕138号提前下达中央和自治区2026年医疗救助补助资金（城乡医疗救助部分）</t>
  </si>
  <si>
    <t>2101301-城乡医疗救助</t>
  </si>
  <si>
    <t>桂财社〔2025〕139号</t>
  </si>
  <si>
    <t>450326252000000020267-桂财社〔2025〕139号提前下达2026年医疗服务与保障能力提升补助资金（医疗保障服务能力建设部分）</t>
  </si>
  <si>
    <t>2101599-其他医疗保障管理事务支出</t>
  </si>
  <si>
    <t>2101505-医疗保障政策管理</t>
  </si>
  <si>
    <t>50306-设备购置</t>
  </si>
  <si>
    <t>桂财社〔2025〕123号</t>
  </si>
  <si>
    <t>450326252000000020279-桂财社〔2025〕123号提前下达2026年残疾人事业发展补助资金</t>
  </si>
  <si>
    <t>2081199-其他残疾人事业支出</t>
  </si>
  <si>
    <t>2296006-用于残疾人事业的彩票公益金支出</t>
  </si>
  <si>
    <t>2081105-残疾人就业</t>
  </si>
  <si>
    <t>2081104-残疾人康复</t>
  </si>
  <si>
    <t>桂财社〔2025〕137号</t>
  </si>
  <si>
    <t>450326252000000020280-桂财社〔2025〕137号提前下达2026年红十字事业发展转移支付资金</t>
  </si>
  <si>
    <t>2081699-其他红十字事业支出</t>
  </si>
  <si>
    <t>桂财社〔2025〕152号</t>
  </si>
  <si>
    <t>450326252000000020282-桂财社〔2025〕152号提前下达2026年卫生健康转移支付资金（医药卫生人才队伍建设专项）</t>
  </si>
  <si>
    <t>2100399-其他基层医疗卫生机构支出</t>
  </si>
  <si>
    <t>桂财社〔2025〕140号</t>
  </si>
  <si>
    <t>450326252000000020283-桂财社〔2025〕140号提前下达2026年卫生健康转移支付资金（基本药物制度补助资金）</t>
  </si>
  <si>
    <t>450326252000000020284-桂财社〔2025〕140号提前下达2026年卫生健康转移支付资金（计划生育补助资金）</t>
  </si>
  <si>
    <t>2100717-计划生育服务</t>
  </si>
  <si>
    <t>450326252000000020285-桂财社〔2025〕140号提前下达2026年卫生健康转移支付资金（重大公共卫生服务补助资金）</t>
  </si>
  <si>
    <t>2100409-重大公共卫生服务</t>
  </si>
  <si>
    <t>450326252000000020286-桂财社〔2025〕140号提前下达2026年卫生健康转移支付资金（育儿补贴补助资金）</t>
  </si>
  <si>
    <t>2101902-育儿补贴</t>
  </si>
  <si>
    <t>450326252000000020287-桂财社〔2025〕152号提前下达2026年卫生健康转移支付资金（基本公共卫生服务项目（原12类））</t>
  </si>
  <si>
    <t>2100408-基本公共卫生服务</t>
  </si>
  <si>
    <t>450326252000000020288-桂财社〔2025〕152号提前下达2026年卫生健康转移支付资金（计划生育奖励扶助补助资金）</t>
  </si>
  <si>
    <t>450326252000000020289-桂财社〔2025〕152号提前下达2026年卫生健康转移支付资金（乡村医生生活补助）</t>
  </si>
  <si>
    <t>450326252000000020290-桂财社〔2025〕152号提前下达2026年卫生健康转移支付资金（乡镇卫生院人员工资补助）</t>
  </si>
  <si>
    <t>2100302-乡镇卫生院</t>
  </si>
  <si>
    <t>450326252000000020291-桂财社〔2025〕152号提前下达2026年卫生健康转移支付资金（公立医院取消药品加成补偿资金）</t>
  </si>
  <si>
    <t>2100299-其他公立医院支出</t>
  </si>
  <si>
    <t>450326252000000020292-桂财社〔2025〕152号提前下达2026年卫生健康转移支付资金（妇幼保健项目）</t>
  </si>
  <si>
    <t>2100499-其他公共卫生支出</t>
  </si>
  <si>
    <t>450326252000000020293-桂财社〔2025〕152号提前下达2026年卫生健康转移支付资金（基本药物制度零差率销售补偿项目）</t>
  </si>
  <si>
    <t>450326252000000020294-桂财社〔2025〕152号提前下达2026年卫生健康转移支付资金（育儿补贴）</t>
  </si>
  <si>
    <t>450326252000000020295-桂财社〔2025〕140号提前下达2026年卫生健康转移支付资金（基本公共卫生服务补助资金）</t>
  </si>
  <si>
    <t>桂财社〔2025〕124号</t>
  </si>
  <si>
    <t>450326260000000020004-桂财社〔2025〕124号提前下达2026年优抚对象补助经费</t>
  </si>
  <si>
    <t>2080899-其他优抚支出</t>
  </si>
  <si>
    <t>450326260000000020005-桂财社〔2025〕124号提前下达2026年优抚对象医疗保障经费</t>
  </si>
  <si>
    <t>2101401-优抚对象医疗补助</t>
  </si>
  <si>
    <t>桂财社〔2025〕146号</t>
  </si>
  <si>
    <t>450326260000000020006-桂财社〔2025〕146号提前下达2026年残疾人事业领域转移支付资金</t>
  </si>
  <si>
    <t>桂财社〔2025〕149号</t>
  </si>
  <si>
    <t>450326260000000020008-桂财社〔2025〕149号提前下达2026年机关事业单位养老保险制度改革补助经费</t>
  </si>
  <si>
    <t>2080507-对机关事业单位基本养老保险基金的补助</t>
  </si>
  <si>
    <t>450326260000000020009-桂财社〔2025〕149号提前下达2026年城乡居民基本养老保险补助经费</t>
  </si>
  <si>
    <t>2083001-财政代缴城乡居民基本养老保险费支出</t>
  </si>
  <si>
    <t>桂财社〔2025〕157号</t>
  </si>
  <si>
    <t>450326260000000020011-桂财社〔2025〕157号提前下达2026年城乡重度残疾人参加城乡居民基本医疗保险个人缴费补助资金</t>
  </si>
  <si>
    <t>2083099-财政代缴其他社会保险费支出</t>
  </si>
  <si>
    <t>桂财社〔2025〕155号</t>
  </si>
  <si>
    <t>450326260000000020049-桂财社〔2025〕155号提前下达2026年人力资源社会保障专项资金（“服务惠民”专项活动补助资金）</t>
  </si>
  <si>
    <t>2080199-其他人力资源和社会保障管理事务支出</t>
  </si>
  <si>
    <t>450326260000000020050-桂财社〔2025〕155号提前下达2026年人力资源社会保障专项资金（企业薪酬调查经费）</t>
  </si>
  <si>
    <t>桂财社〔2025〕158号</t>
  </si>
  <si>
    <t>450326260000000020051-桂财社〔2025〕158号提前下达2026年退役军人事务转移支付资金（优抚对象补助经费）</t>
  </si>
  <si>
    <t>450326260000000020052-桂财社〔2025〕158号提前下达2026年退役军人事务转移支付资金（优抚对象医疗补助费）</t>
  </si>
  <si>
    <t>450326260000000020053-桂财社〔2025〕158号提前下达2026年退役军人事务转移支付资金（基层退役军人服务保障经费）</t>
  </si>
  <si>
    <t>450326260000000020054-桂财社〔2025〕158号提前下达2026年退役军人事务转移支付资金（自主就业退役士兵一次性经济补助）</t>
  </si>
  <si>
    <t>2080901-退役士兵安置</t>
  </si>
  <si>
    <t>450326260000000020055-桂财社〔2025〕158号提前下达2026年退役军人事务转移支付资金（春节慰问移交政府安置的军休干部经费）</t>
  </si>
  <si>
    <t>2080902-军队移交政府的离退休人员安置</t>
  </si>
  <si>
    <t>450326260000000020056-桂财社〔2025〕158号提前下达2026年退役军人事务转移支付资金（移交政府安置的军休干部及随军无经济收入家属、遗属医疗和生活补助经费）</t>
  </si>
  <si>
    <t>50905-离退休费</t>
  </si>
  <si>
    <t>桂财社〔2025〕142号</t>
  </si>
  <si>
    <t>450326260000000020058-桂财社〔2025〕142号提前下达2026年医疗服务与保障能力提升补助资金（传染病监测预警与应急指挥能力提升-登革热防控能力提升）</t>
  </si>
  <si>
    <t>2101899-其他疾病预防控制事务支出</t>
  </si>
  <si>
    <t>450326260000000020059-桂财社〔2025〕142号提前下达2026年医疗服务与保障能力提升补助资金（传染病实验室检测质量提升）</t>
  </si>
  <si>
    <t>桂财社〔2025〕133号</t>
  </si>
  <si>
    <t>450326260400000030010-桂财社〔2025〕133号 提前下达2026年民政事业转移支付资金</t>
  </si>
  <si>
    <t>2081002-老年福利</t>
  </si>
  <si>
    <t>2081107-残疾人生活和护理补贴</t>
  </si>
  <si>
    <t>桂财农〔2025〕86号</t>
  </si>
  <si>
    <t>450326250000000020020-桂财农〔2025〕86号2026年库区移民发展专项项目</t>
  </si>
  <si>
    <t>2130334-水利建设征地及移民支出</t>
  </si>
  <si>
    <t>10-农业股</t>
  </si>
  <si>
    <t>桂财农〔2025〕80号</t>
  </si>
  <si>
    <t>450326252000000020259-桂财农〔2025〕80 号提前下达2026年中央财政生猪调出大县奖励资金</t>
  </si>
  <si>
    <t>2139999-其他农林水支出</t>
  </si>
  <si>
    <t>桂财农〔2025〕81号</t>
  </si>
  <si>
    <t>450326252000000020260-桂财农〔2025〕81 号提前下达2026年中央农业相关转移支付资金</t>
  </si>
  <si>
    <t>2130120-稳定农民收入补贴</t>
  </si>
  <si>
    <t>2130153-耕地建设与利用</t>
  </si>
  <si>
    <t>2130122-农业生产发展</t>
  </si>
  <si>
    <t>2130108-病虫害控制</t>
  </si>
  <si>
    <t>50701-费用补贴</t>
  </si>
  <si>
    <t>2130124-农村合作经济</t>
  </si>
  <si>
    <t>桂财农〔2025〕79号</t>
  </si>
  <si>
    <t>450326260000000020001-桂财农〔2025〕79号提前下达2026年中央水库移民扶持项目</t>
  </si>
  <si>
    <t>2137201-移民补助</t>
  </si>
  <si>
    <t>桂财农〔2025〕78号</t>
  </si>
  <si>
    <t>450326260000000020002-桂财农〔2025〕78 号提前下达2026年中央水利发展项目</t>
  </si>
  <si>
    <t>2130306-水利工程运行与维护</t>
  </si>
  <si>
    <t>2130314-防汛</t>
  </si>
  <si>
    <t>2130319-江河湖库水系综合整治</t>
  </si>
  <si>
    <t>2130316-农村水利</t>
  </si>
  <si>
    <t>2130399-其他水利支出</t>
  </si>
  <si>
    <t>桂财农〔2025〕97号</t>
  </si>
  <si>
    <t>450326260000000020012-桂财农〔2025〕97号提前下达2026年自治区农业相关转移支付项目</t>
  </si>
  <si>
    <t>2130111-统计监测与信息服务</t>
  </si>
  <si>
    <t>2130109-农产品质量安全</t>
  </si>
  <si>
    <t>2130135-农业生态资源保护</t>
  </si>
  <si>
    <t>50204-专用材料购置费</t>
  </si>
  <si>
    <t>桂财农〔2025〕82号</t>
  </si>
  <si>
    <t>450326260000000020013-桂财农〔2025〕82号2026年中央和自治区财政衔接推进乡村振兴补助项目</t>
  </si>
  <si>
    <t>2130599-其他巩固脱贫攻坚成果衔接乡村振兴支出</t>
  </si>
  <si>
    <t>50399-其他资本性支出</t>
  </si>
  <si>
    <t>桂财农〔2025〕104号</t>
  </si>
  <si>
    <t>450326260000000020014-桂财农〔2025〕104号提前下达2026年自治区水利项目建设项目</t>
  </si>
  <si>
    <t>2130335-农村供水</t>
  </si>
  <si>
    <t>桂财农〔2025〕93号</t>
  </si>
  <si>
    <t>450326260000000020015-桂财农〔2025〕93号提前下达2026年自治区农机化转移支付项目</t>
  </si>
  <si>
    <t>桂财资环〔2025〕93号</t>
  </si>
  <si>
    <t>450326260000000020016-桂财资环〔2025〕93号提前下达2026年中央财政林业草原转移支付项目</t>
  </si>
  <si>
    <t>2110501-森林管护</t>
  </si>
  <si>
    <t>2130234-林业草原防灾减灾</t>
  </si>
  <si>
    <t>桂财资环〔2025〕94号</t>
  </si>
  <si>
    <t>450326260000000020017-桂财资环〔2025〕94号提前下达2026年自治区财政林业领域转移支付项目</t>
  </si>
  <si>
    <t>2130209-森林生态效益补偿</t>
  </si>
  <si>
    <t>2130299-其他林业和草原支出</t>
  </si>
  <si>
    <t>2130205-森林资源培育</t>
  </si>
  <si>
    <t>桂财农〔2025〕77号</t>
  </si>
  <si>
    <t>450326252000000020270-桂财农〔2025〕77号提前下达2026年农村综合改革转移支付资金</t>
  </si>
  <si>
    <t>2130701-对村级公益事业建设的补助</t>
  </si>
  <si>
    <t>24-农村财政财务管理股</t>
  </si>
  <si>
    <t>2130799-其他农村综合改革支出</t>
  </si>
  <si>
    <t>桂财金〔2025〕111号</t>
  </si>
  <si>
    <t>450326252000000020278-（桂财金〔2025〕111号）关于提前下达2026年中央及自治区财政农业保险保费补贴预算指标的通知</t>
  </si>
  <si>
    <t>2130803-农业保险保费补贴</t>
  </si>
  <si>
    <t>27-金融股</t>
  </si>
  <si>
    <t>说明：不含返还性收入，固定补助基数及财力性转移支付编入预算项目，不含涉密文件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</si>
</sst>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 #,##0_-;_-* &quot;-&quot;_-;_-@_-"/>
    <numFmt numFmtId="177" formatCode="0.00_ "/>
    <numFmt numFmtId="178" formatCode="#,##0_ "/>
    <numFmt numFmtId="179" formatCode="0.0_ "/>
    <numFmt numFmtId="180" formatCode="#,##0.00_ "/>
    <numFmt numFmtId="181" formatCode="0_ "/>
    <numFmt numFmtId="182" formatCode="_ * #,##0_ ;_ * \-#,##0_ ;_ * &quot;-&quot;??_ ;_ @_ "/>
  </numFmts>
  <fonts count="121">
    <font>
      <sz val="12"/>
      <name val="宋体"/>
      <charset val="134"/>
    </font>
    <font>
      <sz val="11"/>
      <color indexed="8"/>
      <name val="宋体"/>
      <charset val="134"/>
      <scheme val="minor"/>
    </font>
    <font>
      <b/>
      <sz val="14"/>
      <name val="宋体"/>
      <charset val="134"/>
    </font>
    <font>
      <sz val="11"/>
      <name val="宋体"/>
      <charset val="134"/>
    </font>
    <font>
      <sz val="10"/>
      <color theme="1"/>
      <name val="仿宋_GB2312"/>
      <charset val="134"/>
    </font>
    <font>
      <sz val="9"/>
      <color theme="1"/>
      <name val="仿宋_GB2312"/>
      <charset val="134"/>
    </font>
    <font>
      <sz val="8"/>
      <color theme="1"/>
      <name val="仿宋_GB2312"/>
      <charset val="134"/>
    </font>
    <font>
      <b/>
      <sz val="16"/>
      <color theme="1"/>
      <name val="Arial Narrow"/>
      <charset val="134"/>
    </font>
    <font>
      <b/>
      <sz val="16"/>
      <color theme="1"/>
      <name val="宋体"/>
      <charset val="134"/>
      <scheme val="minor"/>
    </font>
    <font>
      <sz val="11"/>
      <color theme="1"/>
      <name val="宋体"/>
      <charset val="134"/>
      <scheme val="minor"/>
    </font>
    <font>
      <sz val="11"/>
      <color theme="1"/>
      <name val="仿宋_GB2312"/>
      <charset val="134"/>
    </font>
    <font>
      <sz val="11"/>
      <name val="宋体"/>
      <charset val="134"/>
      <scheme val="minor"/>
    </font>
    <font>
      <sz val="11"/>
      <color rgb="FF000000"/>
      <name val="宋体"/>
      <charset val="134"/>
      <scheme val="minor"/>
    </font>
    <font>
      <b/>
      <sz val="16"/>
      <name val="宋体"/>
      <charset val="134"/>
    </font>
    <font>
      <b/>
      <sz val="11"/>
      <name val="宋体"/>
      <charset val="134"/>
    </font>
    <font>
      <sz val="11"/>
      <color indexed="8"/>
      <name val="宋体"/>
      <charset val="134"/>
    </font>
    <font>
      <sz val="11"/>
      <name val="方正仿宋_GBK"/>
      <charset val="134"/>
    </font>
    <font>
      <b/>
      <sz val="11"/>
      <color indexed="8"/>
      <name val="宋体"/>
      <charset val="134"/>
    </font>
    <font>
      <b/>
      <sz val="16"/>
      <name val="Arial Narrow"/>
      <charset val="0"/>
    </font>
    <font>
      <sz val="11"/>
      <name val="Arial Narrow"/>
      <charset val="0"/>
    </font>
    <font>
      <sz val="10"/>
      <name val="Arial Narrow"/>
      <charset val="0"/>
    </font>
    <font>
      <b/>
      <sz val="10"/>
      <name val="宋体"/>
      <charset val="134"/>
    </font>
    <font>
      <b/>
      <sz val="10"/>
      <name val="Times New Roman"/>
      <charset val="0"/>
    </font>
    <font>
      <b/>
      <sz val="10"/>
      <name val="Arial Narrow"/>
      <charset val="0"/>
    </font>
    <font>
      <b/>
      <sz val="10"/>
      <name val="仿宋_GB2312"/>
      <charset val="134"/>
    </font>
    <font>
      <b/>
      <sz val="12"/>
      <color indexed="8"/>
      <name val="宋体"/>
      <charset val="134"/>
    </font>
    <font>
      <b/>
      <sz val="12"/>
      <name val="Times New Roman"/>
      <charset val="0"/>
    </font>
    <font>
      <b/>
      <sz val="12"/>
      <name val="Arial Narrow"/>
      <charset val="0"/>
    </font>
    <font>
      <sz val="12"/>
      <name val="Times New Roman"/>
      <charset val="0"/>
    </font>
    <font>
      <sz val="12"/>
      <name val="Arial Narrow"/>
      <charset val="0"/>
    </font>
    <font>
      <sz val="10"/>
      <color rgb="FF000000"/>
      <name val="Times New Roman"/>
      <charset val="0"/>
    </font>
    <font>
      <sz val="12"/>
      <color rgb="FF000000"/>
      <name val="宋体"/>
      <charset val="0"/>
    </font>
    <font>
      <b/>
      <sz val="16"/>
      <name val="宋体"/>
      <charset val="134"/>
      <scheme val="major"/>
    </font>
    <font>
      <sz val="13"/>
      <name val="Times New Roman"/>
      <charset val="0"/>
    </font>
    <font>
      <sz val="14"/>
      <name val="宋体"/>
      <charset val="134"/>
      <scheme val="minor"/>
    </font>
    <font>
      <sz val="14"/>
      <color rgb="FF000000"/>
      <name val="Times New Roman"/>
      <charset val="0"/>
    </font>
    <font>
      <b/>
      <sz val="16"/>
      <name val="宋体"/>
      <charset val="0"/>
      <scheme val="major"/>
    </font>
    <font>
      <sz val="11"/>
      <name val="宋体"/>
      <charset val="134"/>
      <scheme val="major"/>
    </font>
    <font>
      <sz val="14"/>
      <name val="Times New Roman"/>
      <charset val="134"/>
    </font>
    <font>
      <sz val="14"/>
      <name val="宋体"/>
      <charset val="0"/>
      <scheme val="minor"/>
    </font>
    <font>
      <sz val="14"/>
      <name val="Times New Roman"/>
      <charset val="0"/>
    </font>
    <font>
      <sz val="12"/>
      <name val="仿宋_GB2312"/>
      <charset val="134"/>
    </font>
    <font>
      <sz val="10"/>
      <name val="宋体"/>
      <charset val="134"/>
    </font>
    <font>
      <b/>
      <sz val="10"/>
      <name val="宋体"/>
      <charset val="0"/>
    </font>
    <font>
      <b/>
      <sz val="12"/>
      <name val="宋体"/>
      <charset val="134"/>
    </font>
    <font>
      <sz val="12"/>
      <name val="Times New Roman"/>
      <charset val="134"/>
    </font>
    <font>
      <sz val="10"/>
      <name val="宋体"/>
      <charset val="0"/>
    </font>
    <font>
      <b/>
      <sz val="12"/>
      <color rgb="FFFF0000"/>
      <name val="宋体"/>
      <charset val="134"/>
    </font>
    <font>
      <sz val="11"/>
      <color rgb="FFFF0000"/>
      <name val="宋体"/>
      <charset val="134"/>
    </font>
    <font>
      <sz val="13.5"/>
      <name val="Times New Roman"/>
      <charset val="0"/>
    </font>
    <font>
      <sz val="12"/>
      <color rgb="FF000000"/>
      <name val="宋体"/>
      <charset val="0"/>
      <scheme val="minor"/>
    </font>
    <font>
      <b/>
      <sz val="16"/>
      <name val="宋体"/>
      <charset val="134"/>
      <scheme val="minor"/>
    </font>
    <font>
      <b/>
      <sz val="16"/>
      <name val="宋体"/>
      <charset val="0"/>
      <scheme val="minor"/>
    </font>
    <font>
      <sz val="12"/>
      <name val="宋体"/>
      <charset val="134"/>
      <scheme val="minor"/>
    </font>
    <font>
      <b/>
      <sz val="16"/>
      <color rgb="FF000000"/>
      <name val="宋体"/>
      <charset val="0"/>
    </font>
    <font>
      <b/>
      <sz val="16"/>
      <color indexed="8"/>
      <name val="Calibri"/>
      <charset val="0"/>
    </font>
    <font>
      <sz val="11"/>
      <color indexed="8"/>
      <name val="Calibri"/>
      <charset val="0"/>
    </font>
    <font>
      <sz val="11"/>
      <color indexed="8"/>
      <name val="宋体"/>
      <charset val="0"/>
      <scheme val="minor"/>
    </font>
    <font>
      <b/>
      <sz val="10"/>
      <color indexed="8"/>
      <name val="宋体"/>
      <charset val="0"/>
      <scheme val="minor"/>
    </font>
    <font>
      <b/>
      <sz val="10"/>
      <color rgb="FF000000"/>
      <name val="Times New Roman"/>
      <charset val="0"/>
    </font>
    <font>
      <b/>
      <sz val="10"/>
      <color rgb="FF000000"/>
      <name val="宋体"/>
      <charset val="0"/>
      <scheme val="minor"/>
    </font>
    <font>
      <b/>
      <sz val="12"/>
      <color indexed="8"/>
      <name val="宋体"/>
      <charset val="0"/>
      <scheme val="minor"/>
    </font>
    <font>
      <b/>
      <sz val="12"/>
      <color indexed="8"/>
      <name val="Times New Roman"/>
      <charset val="0"/>
    </font>
    <font>
      <sz val="12"/>
      <color indexed="8"/>
      <name val="Times New Roman"/>
      <charset val="0"/>
    </font>
    <font>
      <sz val="10"/>
      <color indexed="8"/>
      <name val="宋体"/>
      <charset val="0"/>
      <scheme val="minor"/>
    </font>
    <font>
      <sz val="11"/>
      <color rgb="FF000000"/>
      <name val="宋体"/>
      <charset val="0"/>
      <scheme val="minor"/>
    </font>
    <font>
      <b/>
      <sz val="11"/>
      <color indexed="8"/>
      <name val="Calibri"/>
      <charset val="0"/>
    </font>
    <font>
      <b/>
      <sz val="11"/>
      <color rgb="FF000000"/>
      <name val="Calibri"/>
      <charset val="0"/>
    </font>
    <font>
      <b/>
      <sz val="11"/>
      <color indexed="8"/>
      <name val="Times New Roman"/>
      <charset val="0"/>
    </font>
    <font>
      <sz val="11"/>
      <color rgb="FF000000"/>
      <name val="宋体"/>
      <charset val="0"/>
    </font>
    <font>
      <b/>
      <sz val="11"/>
      <color rgb="FF000000"/>
      <name val="宋体"/>
      <charset val="0"/>
    </font>
    <font>
      <sz val="11"/>
      <color rgb="FF000000"/>
      <name val="Calibri"/>
      <charset val="0"/>
    </font>
    <font>
      <sz val="16"/>
      <name val="宋体"/>
      <charset val="134"/>
    </font>
    <font>
      <b/>
      <sz val="10"/>
      <name val="宋体"/>
      <charset val="134"/>
      <scheme val="minor"/>
    </font>
    <font>
      <b/>
      <sz val="10"/>
      <name val="宋体"/>
      <charset val="0"/>
      <scheme val="minor"/>
    </font>
    <font>
      <b/>
      <sz val="12"/>
      <name val="宋体"/>
      <charset val="134"/>
      <scheme val="minor"/>
    </font>
    <font>
      <b/>
      <sz val="12"/>
      <name val="Times New Roman"/>
      <charset val="134"/>
    </font>
    <font>
      <sz val="12"/>
      <name val="Arial Narrow"/>
      <charset val="134"/>
    </font>
    <font>
      <sz val="10"/>
      <name val="宋体"/>
      <charset val="134"/>
      <scheme val="minor"/>
    </font>
    <font>
      <b/>
      <sz val="12"/>
      <name val="Arial Narrow"/>
      <charset val="134"/>
    </font>
    <font>
      <b/>
      <sz val="11"/>
      <name val="Arial Narrow"/>
      <charset val="0"/>
    </font>
    <font>
      <sz val="11"/>
      <color theme="1"/>
      <name val="Arial Narrow"/>
      <charset val="0"/>
    </font>
    <font>
      <b/>
      <sz val="12"/>
      <color theme="1"/>
      <name val="Times New Roman"/>
      <charset val="0"/>
    </font>
    <font>
      <b/>
      <sz val="24"/>
      <name val="方正小标宋简体"/>
      <charset val="134"/>
    </font>
    <font>
      <sz val="24"/>
      <name val="方正小标宋简体"/>
      <charset val="134"/>
    </font>
    <font>
      <sz val="18"/>
      <name val="黑体"/>
      <charset val="134"/>
    </font>
    <font>
      <sz val="14"/>
      <name val="仿宋_GB2312"/>
      <charset val="134"/>
    </font>
    <font>
      <sz val="18"/>
      <name val="仿宋_GB2312"/>
      <charset val="134"/>
    </font>
    <font>
      <sz val="16"/>
      <name val="Arial Narrow"/>
      <charset val="0"/>
    </font>
    <font>
      <b/>
      <sz val="36"/>
      <name val="Arial Narrow"/>
      <charset val="0"/>
    </font>
    <font>
      <b/>
      <sz val="36"/>
      <name val="宋体"/>
      <charset val="0"/>
    </font>
    <font>
      <sz val="24"/>
      <name val="Arial Narrow"/>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Arial"/>
      <charset val="0"/>
    </font>
    <font>
      <b/>
      <sz val="10"/>
      <name val="Times New Roman"/>
      <charset val="134"/>
    </font>
    <font>
      <b/>
      <sz val="16"/>
      <name val="Times New Roman"/>
      <charset val="134"/>
    </font>
    <font>
      <b/>
      <sz val="10"/>
      <name val="Arial Narrow"/>
      <charset val="134"/>
    </font>
    <font>
      <b/>
      <sz val="10"/>
      <name val="仿宋_GB2312"/>
      <charset val="0"/>
    </font>
    <font>
      <sz val="13"/>
      <name val="SimSun"/>
      <charset val="134"/>
    </font>
    <font>
      <sz val="13.5"/>
      <name val="SimSun"/>
      <charset val="134"/>
    </font>
    <font>
      <b/>
      <sz val="16"/>
      <color rgb="FF000000"/>
      <name val="Times New Roman"/>
      <charset val="0"/>
    </font>
    <font>
      <sz val="12"/>
      <color rgb="FF000000"/>
      <name val="Times New Roman"/>
      <charset val="0"/>
    </font>
  </fonts>
  <fills count="3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thin">
        <color auto="1"/>
      </left>
      <right/>
      <top/>
      <bottom style="thin">
        <color auto="1"/>
      </bottom>
      <diagonal/>
    </border>
    <border>
      <left style="thin">
        <color auto="1"/>
      </left>
      <right/>
      <top/>
      <bottom style="thin">
        <color indexed="8"/>
      </bottom>
      <diagonal/>
    </border>
    <border>
      <left style="thin">
        <color auto="1"/>
      </left>
      <right style="thin">
        <color auto="1"/>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9" fillId="0" borderId="0" applyFont="0" applyFill="0" applyBorder="0" applyAlignment="0" applyProtection="0">
      <alignment vertical="center"/>
    </xf>
    <xf numFmtId="9" fontId="0"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92"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 fillId="5" borderId="29" applyNumberFormat="0" applyFont="0" applyAlignment="0" applyProtection="0">
      <alignment vertical="center"/>
    </xf>
    <xf numFmtId="0" fontId="94"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7" fillId="0" borderId="30" applyNumberFormat="0" applyFill="0" applyAlignment="0" applyProtection="0">
      <alignment vertical="center"/>
    </xf>
    <xf numFmtId="0" fontId="98" fillId="0" borderId="30" applyNumberFormat="0" applyFill="0" applyAlignment="0" applyProtection="0">
      <alignment vertical="center"/>
    </xf>
    <xf numFmtId="0" fontId="99" fillId="0" borderId="31" applyNumberFormat="0" applyFill="0" applyAlignment="0" applyProtection="0">
      <alignment vertical="center"/>
    </xf>
    <xf numFmtId="0" fontId="99" fillId="0" borderId="0" applyNumberFormat="0" applyFill="0" applyBorder="0" applyAlignment="0" applyProtection="0">
      <alignment vertical="center"/>
    </xf>
    <xf numFmtId="0" fontId="100" fillId="6" borderId="32" applyNumberFormat="0" applyAlignment="0" applyProtection="0">
      <alignment vertical="center"/>
    </xf>
    <xf numFmtId="0" fontId="101" fillId="7" borderId="33" applyNumberFormat="0" applyAlignment="0" applyProtection="0">
      <alignment vertical="center"/>
    </xf>
    <xf numFmtId="0" fontId="102" fillId="7" borderId="32" applyNumberFormat="0" applyAlignment="0" applyProtection="0">
      <alignment vertical="center"/>
    </xf>
    <xf numFmtId="0" fontId="103" fillId="8" borderId="34" applyNumberFormat="0" applyAlignment="0" applyProtection="0">
      <alignment vertical="center"/>
    </xf>
    <xf numFmtId="0" fontId="104" fillId="0" borderId="35" applyNumberFormat="0" applyFill="0" applyAlignment="0" applyProtection="0">
      <alignment vertical="center"/>
    </xf>
    <xf numFmtId="0" fontId="105" fillId="0" borderId="36" applyNumberFormat="0" applyFill="0" applyAlignment="0" applyProtection="0">
      <alignment vertical="center"/>
    </xf>
    <xf numFmtId="0" fontId="106" fillId="9" borderId="0" applyNumberFormat="0" applyBorder="0" applyAlignment="0" applyProtection="0">
      <alignment vertical="center"/>
    </xf>
    <xf numFmtId="0" fontId="107" fillId="10" borderId="0" applyNumberFormat="0" applyBorder="0" applyAlignment="0" applyProtection="0">
      <alignment vertical="center"/>
    </xf>
    <xf numFmtId="0" fontId="108" fillId="11" borderId="0" applyNumberFormat="0" applyBorder="0" applyAlignment="0" applyProtection="0">
      <alignment vertical="center"/>
    </xf>
    <xf numFmtId="0" fontId="109" fillId="12" borderId="0" applyNumberFormat="0" applyBorder="0" applyAlignment="0" applyProtection="0">
      <alignment vertical="center"/>
    </xf>
    <xf numFmtId="0" fontId="110" fillId="13" borderId="0" applyNumberFormat="0" applyBorder="0" applyAlignment="0" applyProtection="0">
      <alignment vertical="center"/>
    </xf>
    <xf numFmtId="0" fontId="110" fillId="14" borderId="0" applyNumberFormat="0" applyBorder="0" applyAlignment="0" applyProtection="0">
      <alignment vertical="center"/>
    </xf>
    <xf numFmtId="0" fontId="109" fillId="15" borderId="0" applyNumberFormat="0" applyBorder="0" applyAlignment="0" applyProtection="0">
      <alignment vertical="center"/>
    </xf>
    <xf numFmtId="0" fontId="109" fillId="16" borderId="0" applyNumberFormat="0" applyBorder="0" applyAlignment="0" applyProtection="0">
      <alignment vertical="center"/>
    </xf>
    <xf numFmtId="0" fontId="110" fillId="17" borderId="0" applyNumberFormat="0" applyBorder="0" applyAlignment="0" applyProtection="0">
      <alignment vertical="center"/>
    </xf>
    <xf numFmtId="0" fontId="110" fillId="18" borderId="0" applyNumberFormat="0" applyBorder="0" applyAlignment="0" applyProtection="0">
      <alignment vertical="center"/>
    </xf>
    <xf numFmtId="0" fontId="109" fillId="19" borderId="0" applyNumberFormat="0" applyBorder="0" applyAlignment="0" applyProtection="0">
      <alignment vertical="center"/>
    </xf>
    <xf numFmtId="0" fontId="109" fillId="20" borderId="0" applyNumberFormat="0" applyBorder="0" applyAlignment="0" applyProtection="0">
      <alignment vertical="center"/>
    </xf>
    <xf numFmtId="0" fontId="110" fillId="21" borderId="0" applyNumberFormat="0" applyBorder="0" applyAlignment="0" applyProtection="0">
      <alignment vertical="center"/>
    </xf>
    <xf numFmtId="0" fontId="110" fillId="22" borderId="0" applyNumberFormat="0" applyBorder="0" applyAlignment="0" applyProtection="0">
      <alignment vertical="center"/>
    </xf>
    <xf numFmtId="0" fontId="109" fillId="23" borderId="0" applyNumberFormat="0" applyBorder="0" applyAlignment="0" applyProtection="0">
      <alignment vertical="center"/>
    </xf>
    <xf numFmtId="0" fontId="109" fillId="24" borderId="0" applyNumberFormat="0" applyBorder="0" applyAlignment="0" applyProtection="0">
      <alignment vertical="center"/>
    </xf>
    <xf numFmtId="0" fontId="110" fillId="25" borderId="0" applyNumberFormat="0" applyBorder="0" applyAlignment="0" applyProtection="0">
      <alignment vertical="center"/>
    </xf>
    <xf numFmtId="0" fontId="110" fillId="26" borderId="0" applyNumberFormat="0" applyBorder="0" applyAlignment="0" applyProtection="0">
      <alignment vertical="center"/>
    </xf>
    <xf numFmtId="0" fontId="109" fillId="27" borderId="0" applyNumberFormat="0" applyBorder="0" applyAlignment="0" applyProtection="0">
      <alignment vertical="center"/>
    </xf>
    <xf numFmtId="0" fontId="109" fillId="28" borderId="0" applyNumberFormat="0" applyBorder="0" applyAlignment="0" applyProtection="0">
      <alignment vertical="center"/>
    </xf>
    <xf numFmtId="0" fontId="110" fillId="29" borderId="0" applyNumberFormat="0" applyBorder="0" applyAlignment="0" applyProtection="0">
      <alignment vertical="center"/>
    </xf>
    <xf numFmtId="0" fontId="110" fillId="30" borderId="0" applyNumberFormat="0" applyBorder="0" applyAlignment="0" applyProtection="0">
      <alignment vertical="center"/>
    </xf>
    <xf numFmtId="0" fontId="109" fillId="31" borderId="0" applyNumberFormat="0" applyBorder="0" applyAlignment="0" applyProtection="0">
      <alignment vertical="center"/>
    </xf>
    <xf numFmtId="0" fontId="109" fillId="32" borderId="0" applyNumberFormat="0" applyBorder="0" applyAlignment="0" applyProtection="0">
      <alignment vertical="center"/>
    </xf>
    <xf numFmtId="0" fontId="110" fillId="33" borderId="0" applyNumberFormat="0" applyBorder="0" applyAlignment="0" applyProtection="0">
      <alignment vertical="center"/>
    </xf>
    <xf numFmtId="0" fontId="110" fillId="34" borderId="0" applyNumberFormat="0" applyBorder="0" applyAlignment="0" applyProtection="0">
      <alignment vertical="center"/>
    </xf>
    <xf numFmtId="0" fontId="109" fillId="35" borderId="0" applyNumberFormat="0" applyBorder="0" applyAlignment="0" applyProtection="0">
      <alignment vertical="center"/>
    </xf>
    <xf numFmtId="0" fontId="0" fillId="0" borderId="0"/>
    <xf numFmtId="0" fontId="0" fillId="0" borderId="0">
      <alignment vertical="center"/>
    </xf>
    <xf numFmtId="0" fontId="0" fillId="0" borderId="0"/>
    <xf numFmtId="176" fontId="0" fillId="0" borderId="0" applyFont="0" applyFill="0" applyBorder="0" applyAlignment="0" applyProtection="0">
      <alignment vertical="center"/>
    </xf>
    <xf numFmtId="0" fontId="15" fillId="0" borderId="0">
      <alignment vertical="center"/>
    </xf>
    <xf numFmtId="0" fontId="28" fillId="0" borderId="0"/>
    <xf numFmtId="0" fontId="0" fillId="0" borderId="0"/>
    <xf numFmtId="0" fontId="0" fillId="0" borderId="0"/>
    <xf numFmtId="0" fontId="0" fillId="0" borderId="0"/>
    <xf numFmtId="0" fontId="111" fillId="0" borderId="0">
      <alignment vertical="center"/>
    </xf>
    <xf numFmtId="0" fontId="0" fillId="0" borderId="0"/>
    <xf numFmtId="0" fontId="112" fillId="0" borderId="0"/>
    <xf numFmtId="0" fontId="0" fillId="0" borderId="0"/>
    <xf numFmtId="0" fontId="28" fillId="0" borderId="0"/>
    <xf numFmtId="0" fontId="0" fillId="0" borderId="0"/>
    <xf numFmtId="0" fontId="0" fillId="0" borderId="0">
      <alignment vertical="center"/>
    </xf>
  </cellStyleXfs>
  <cellXfs count="509">
    <xf numFmtId="0" fontId="0" fillId="0" borderId="0" xfId="0">
      <alignment vertical="center"/>
    </xf>
    <xf numFmtId="0" fontId="1" fillId="0" borderId="0" xfId="0" applyFont="1" applyFill="1" applyAlignment="1">
      <alignment vertical="center"/>
    </xf>
    <xf numFmtId="177" fontId="1" fillId="0" borderId="0" xfId="0" applyNumberFormat="1" applyFont="1" applyFill="1" applyAlignment="1">
      <alignment vertical="center" wrapText="1"/>
    </xf>
    <xf numFmtId="0" fontId="1" fillId="0" borderId="0" xfId="0" applyFont="1" applyFill="1" applyBorder="1" applyAlignment="1">
      <alignment vertical="center"/>
    </xf>
    <xf numFmtId="177" fontId="1" fillId="0" borderId="0" xfId="0" applyNumberFormat="1" applyFont="1" applyFill="1" applyBorder="1" applyAlignment="1">
      <alignment vertical="center" wrapText="1"/>
    </xf>
    <xf numFmtId="0" fontId="2" fillId="2" borderId="0" xfId="0" applyFont="1" applyFill="1" applyBorder="1" applyAlignment="1">
      <alignment horizontal="centerContinuous" vertical="center" wrapText="1"/>
    </xf>
    <xf numFmtId="177" fontId="2" fillId="2" borderId="0" xfId="0" applyNumberFormat="1" applyFont="1" applyFill="1" applyBorder="1" applyAlignment="1">
      <alignment horizontal="centerContinuous" vertical="center" wrapText="1"/>
    </xf>
    <xf numFmtId="0" fontId="3" fillId="2" borderId="0" xfId="0" applyFont="1" applyFill="1" applyBorder="1" applyAlignment="1">
      <alignment horizontal="centerContinuous" vertical="center" wrapText="1"/>
    </xf>
    <xf numFmtId="0" fontId="2" fillId="2"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1" fillId="0" borderId="2" xfId="0" applyFont="1" applyFill="1" applyBorder="1" applyAlignment="1">
      <alignment horizontal="left"/>
    </xf>
    <xf numFmtId="4" fontId="1" fillId="0" borderId="2" xfId="0" applyNumberFormat="1" applyFont="1" applyFill="1" applyBorder="1" applyAlignment="1">
      <alignment horizontal="right"/>
    </xf>
    <xf numFmtId="0" fontId="4" fillId="0" borderId="0" xfId="0" applyFont="1" applyFill="1" applyBorder="1" applyAlignment="1">
      <alignmen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vertical="center" wrapText="1"/>
    </xf>
    <xf numFmtId="0" fontId="5" fillId="0" borderId="0"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0" fillId="0" borderId="0" xfId="0" applyFont="1" applyFill="1" applyBorder="1" applyAlignment="1">
      <alignment horizontal="left" vertical="center"/>
    </xf>
    <xf numFmtId="0" fontId="7" fillId="0" borderId="0" xfId="0" applyFont="1" applyFill="1" applyBorder="1" applyAlignment="1">
      <alignment horizontal="center" vertical="center" shrinkToFit="1"/>
    </xf>
    <xf numFmtId="0" fontId="8" fillId="0" borderId="0" xfId="0" applyFont="1" applyFill="1" applyBorder="1" applyAlignment="1">
      <alignment horizontal="left" vertical="center" shrinkToFit="1"/>
    </xf>
    <xf numFmtId="0" fontId="8" fillId="0" borderId="0" xfId="0" applyFont="1" applyFill="1" applyBorder="1" applyAlignment="1">
      <alignment horizontal="center" vertical="center" shrinkToFit="1"/>
    </xf>
    <xf numFmtId="0" fontId="9" fillId="0" borderId="0" xfId="0" applyFont="1" applyFill="1" applyBorder="1" applyAlignment="1">
      <alignment horizontal="center" vertical="center"/>
    </xf>
    <xf numFmtId="0" fontId="9" fillId="0" borderId="3" xfId="0" applyFont="1" applyFill="1" applyBorder="1" applyAlignment="1">
      <alignment horizontal="center" vertical="center" shrinkToFi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9"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5" xfId="0" applyFont="1" applyFill="1" applyBorder="1" applyAlignment="1">
      <alignment horizontal="center" vertical="center" shrinkToFit="1"/>
    </xf>
    <xf numFmtId="0" fontId="12" fillId="0" borderId="1" xfId="0" applyFont="1" applyFill="1" applyBorder="1" applyAlignment="1">
      <alignment horizontal="center" vertical="center"/>
    </xf>
    <xf numFmtId="9" fontId="11" fillId="0" borderId="1" xfId="0" applyNumberFormat="1" applyFont="1" applyFill="1" applyBorder="1" applyAlignment="1">
      <alignment horizontal="center" vertical="center" shrinkToFit="1"/>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shrinkToFit="1"/>
    </xf>
    <xf numFmtId="0" fontId="11" fillId="0" borderId="6" xfId="0" applyFont="1" applyFill="1" applyBorder="1" applyAlignment="1">
      <alignment horizontal="center" vertical="center" wrapText="1"/>
    </xf>
    <xf numFmtId="0" fontId="11" fillId="0" borderId="6" xfId="0" applyFont="1" applyFill="1" applyBorder="1" applyAlignment="1">
      <alignment horizontal="left" vertical="center" wrapText="1"/>
    </xf>
    <xf numFmtId="9" fontId="11" fillId="0" borderId="6" xfId="0" applyNumberFormat="1" applyFont="1" applyFill="1" applyBorder="1" applyAlignment="1">
      <alignment horizontal="center" vertical="center" wrapText="1"/>
    </xf>
    <xf numFmtId="9" fontId="11" fillId="0" borderId="6" xfId="0" applyNumberFormat="1" applyFont="1" applyFill="1" applyBorder="1" applyAlignment="1">
      <alignment horizontal="left" vertical="center" wrapText="1"/>
    </xf>
    <xf numFmtId="0" fontId="11" fillId="0" borderId="6" xfId="0" applyFont="1" applyFill="1" applyBorder="1" applyAlignment="1">
      <alignment horizontal="left" vertical="center" shrinkToFit="1"/>
    </xf>
    <xf numFmtId="0" fontId="9" fillId="0" borderId="7"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9"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0" fillId="0" borderId="0" xfId="0" applyFont="1" applyFill="1" applyBorder="1" applyAlignment="1">
      <alignment vertical="center"/>
    </xf>
    <xf numFmtId="0" fontId="13" fillId="0" borderId="0" xfId="0" applyFont="1" applyFill="1" applyAlignment="1">
      <alignment horizontal="center"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14" fillId="0" borderId="1" xfId="62" applyFont="1" applyFill="1" applyBorder="1" applyAlignment="1">
      <alignment horizontal="center" vertical="center"/>
    </xf>
    <xf numFmtId="0" fontId="14" fillId="0" borderId="1" xfId="0" applyNumberFormat="1" applyFont="1" applyFill="1" applyBorder="1" applyAlignment="1" applyProtection="1">
      <alignment horizontal="centerContinuous" vertical="center" wrapText="1"/>
    </xf>
    <xf numFmtId="0" fontId="14" fillId="0" borderId="1" xfId="0" applyNumberFormat="1" applyFont="1" applyFill="1" applyBorder="1" applyAlignment="1" applyProtection="1">
      <alignment horizontal="center" vertical="center" wrapText="1"/>
    </xf>
    <xf numFmtId="0" fontId="3" fillId="0" borderId="8" xfId="0" applyFont="1" applyFill="1" applyBorder="1" applyAlignment="1">
      <alignment horizontal="center" vertical="center" wrapText="1"/>
    </xf>
    <xf numFmtId="0" fontId="14" fillId="0" borderId="8" xfId="0" applyNumberFormat="1" applyFont="1" applyFill="1" applyBorder="1" applyAlignment="1" applyProtection="1">
      <alignment horizontal="center" vertical="center" wrapText="1"/>
    </xf>
    <xf numFmtId="0" fontId="3" fillId="0" borderId="9" xfId="0" applyFont="1" applyFill="1" applyBorder="1" applyAlignment="1">
      <alignment horizontal="center" vertical="center" wrapText="1"/>
    </xf>
    <xf numFmtId="0" fontId="14" fillId="0" borderId="9"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5" fillId="0" borderId="1" xfId="53" applyFont="1" applyFill="1" applyBorder="1" applyAlignment="1">
      <alignment horizontal="left" vertical="center" wrapText="1"/>
    </xf>
    <xf numFmtId="178" fontId="3" fillId="0" borderId="1" xfId="0" applyNumberFormat="1" applyFont="1" applyFill="1" applyBorder="1" applyAlignment="1">
      <alignment vertical="center"/>
    </xf>
    <xf numFmtId="179" fontId="3" fillId="0" borderId="1" xfId="0" applyNumberFormat="1" applyFont="1" applyFill="1" applyBorder="1" applyAlignment="1">
      <alignment vertical="center"/>
    </xf>
    <xf numFmtId="0" fontId="1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1" fillId="0" borderId="1" xfId="64" applyFont="1" applyFill="1" applyBorder="1" applyAlignment="1">
      <alignment vertical="center" wrapText="1"/>
    </xf>
    <xf numFmtId="0" fontId="15" fillId="0" borderId="1" xfId="53" applyFont="1" applyFill="1" applyBorder="1" applyAlignment="1">
      <alignment vertical="center" wrapText="1"/>
    </xf>
    <xf numFmtId="0" fontId="3" fillId="0" borderId="1" xfId="50" applyFont="1" applyFill="1" applyBorder="1" applyAlignment="1">
      <alignment vertical="center" wrapText="1"/>
    </xf>
    <xf numFmtId="0" fontId="17" fillId="0" borderId="1" xfId="53" applyFont="1" applyFill="1" applyBorder="1" applyAlignment="1">
      <alignment horizontal="left" vertical="center" wrapText="1"/>
    </xf>
    <xf numFmtId="178" fontId="14" fillId="0" borderId="1" xfId="0" applyNumberFormat="1" applyFont="1" applyFill="1" applyBorder="1" applyAlignment="1">
      <alignment vertical="center"/>
    </xf>
    <xf numFmtId="179" fontId="14" fillId="0" borderId="1" xfId="0" applyNumberFormat="1" applyFont="1" applyFill="1" applyBorder="1" applyAlignment="1">
      <alignment vertical="center"/>
    </xf>
    <xf numFmtId="180" fontId="14" fillId="0" borderId="1" xfId="64" applyNumberFormat="1" applyFont="1" applyFill="1" applyBorder="1" applyAlignment="1">
      <alignment horizontal="left" vertical="center" wrapText="1"/>
    </xf>
    <xf numFmtId="0" fontId="3" fillId="0" borderId="1" xfId="64" applyFont="1" applyFill="1" applyBorder="1" applyAlignment="1">
      <alignment vertical="center" wrapText="1"/>
    </xf>
    <xf numFmtId="0" fontId="17" fillId="0" borderId="1" xfId="53" applyFont="1" applyFill="1" applyBorder="1" applyAlignment="1">
      <alignment horizontal="center" vertical="center" wrapText="1"/>
    </xf>
    <xf numFmtId="180" fontId="3" fillId="0" borderId="1" xfId="64" applyNumberFormat="1" applyFont="1" applyFill="1" applyBorder="1" applyAlignment="1">
      <alignment horizontal="right" vertical="center" wrapText="1"/>
    </xf>
    <xf numFmtId="0" fontId="3" fillId="0" borderId="10" xfId="57" applyFont="1" applyFill="1" applyBorder="1" applyAlignment="1">
      <alignment horizontal="right" vertical="center" wrapText="1"/>
    </xf>
    <xf numFmtId="0" fontId="0" fillId="0" borderId="0" xfId="57" applyFont="1" applyFill="1" applyBorder="1" applyAlignment="1">
      <alignment horizontal="right" vertical="center" wrapText="1"/>
    </xf>
    <xf numFmtId="180" fontId="14" fillId="0" borderId="11" xfId="62" applyNumberFormat="1" applyFont="1" applyFill="1" applyBorder="1" applyAlignment="1">
      <alignment horizontal="center" vertical="center" wrapText="1"/>
    </xf>
    <xf numFmtId="180" fontId="14" fillId="0" borderId="12" xfId="62" applyNumberFormat="1" applyFont="1" applyFill="1" applyBorder="1" applyAlignment="1">
      <alignment horizontal="center" vertical="center" wrapText="1"/>
    </xf>
    <xf numFmtId="180" fontId="14" fillId="0" borderId="13" xfId="62" applyNumberFormat="1" applyFont="1" applyFill="1" applyBorder="1" applyAlignment="1">
      <alignment horizontal="center" vertical="center" wrapText="1"/>
    </xf>
    <xf numFmtId="180" fontId="14" fillId="0" borderId="1" xfId="62" applyNumberFormat="1" applyFont="1" applyFill="1" applyBorder="1" applyAlignment="1">
      <alignment horizontal="center" vertical="center"/>
    </xf>
    <xf numFmtId="0" fontId="14" fillId="0" borderId="8" xfId="57" applyFont="1" applyFill="1" applyBorder="1" applyAlignment="1">
      <alignment horizontal="center" vertical="center" wrapText="1"/>
    </xf>
    <xf numFmtId="178" fontId="14" fillId="0" borderId="8" xfId="62" applyNumberFormat="1" applyFont="1" applyFill="1" applyBorder="1" applyAlignment="1">
      <alignment horizontal="center" vertical="center"/>
    </xf>
    <xf numFmtId="180" fontId="14" fillId="0" borderId="8" xfId="64" applyNumberFormat="1" applyFont="1" applyFill="1" applyBorder="1" applyAlignment="1">
      <alignment horizontal="center" vertical="center" wrapText="1"/>
    </xf>
    <xf numFmtId="180" fontId="14" fillId="0" borderId="1" xfId="61" applyNumberFormat="1" applyFont="1" applyFill="1" applyBorder="1" applyAlignment="1">
      <alignment horizontal="center" vertical="center" wrapText="1"/>
    </xf>
    <xf numFmtId="180" fontId="14" fillId="0" borderId="8" xfId="52" applyNumberFormat="1" applyFont="1" applyFill="1" applyBorder="1" applyAlignment="1">
      <alignment horizontal="center" vertical="center" wrapText="1"/>
    </xf>
    <xf numFmtId="180" fontId="14" fillId="0" borderId="1" xfId="52" applyNumberFormat="1" applyFont="1" applyFill="1" applyBorder="1" applyAlignment="1">
      <alignment horizontal="center" vertical="center" wrapText="1"/>
    </xf>
    <xf numFmtId="0" fontId="14" fillId="0" borderId="14" xfId="57" applyFont="1" applyFill="1" applyBorder="1" applyAlignment="1">
      <alignment horizontal="center" vertical="center" wrapText="1"/>
    </xf>
    <xf numFmtId="178" fontId="14" fillId="0" borderId="9" xfId="62" applyNumberFormat="1" applyFont="1" applyFill="1" applyBorder="1" applyAlignment="1">
      <alignment horizontal="center" vertical="center"/>
    </xf>
    <xf numFmtId="180" fontId="14" fillId="0" borderId="9" xfId="64" applyNumberFormat="1" applyFont="1" applyFill="1" applyBorder="1" applyAlignment="1">
      <alignment horizontal="center" vertical="center" wrapText="1"/>
    </xf>
    <xf numFmtId="180" fontId="14" fillId="0" borderId="9" xfId="52" applyNumberFormat="1" applyFont="1" applyFill="1" applyBorder="1" applyAlignment="1">
      <alignment horizontal="center" vertical="center" wrapText="1"/>
    </xf>
    <xf numFmtId="180" fontId="14" fillId="0" borderId="1" xfId="52" applyNumberFormat="1" applyFont="1" applyFill="1" applyBorder="1" applyAlignment="1">
      <alignment horizontal="center" vertical="center"/>
    </xf>
    <xf numFmtId="0" fontId="14" fillId="0" borderId="9" xfId="57" applyFont="1" applyFill="1" applyBorder="1" applyAlignment="1">
      <alignment horizontal="center" vertical="center" wrapText="1"/>
    </xf>
    <xf numFmtId="0" fontId="17" fillId="0" borderId="1" xfId="57" applyFont="1" applyFill="1" applyBorder="1" applyAlignment="1">
      <alignment vertical="center" wrapText="1"/>
    </xf>
    <xf numFmtId="0" fontId="15" fillId="0" borderId="1" xfId="57" applyFont="1" applyFill="1" applyBorder="1" applyAlignment="1">
      <alignment vertical="center" wrapText="1"/>
    </xf>
    <xf numFmtId="0" fontId="0" fillId="0" borderId="1" xfId="50" applyFill="1" applyBorder="1" applyAlignment="1">
      <alignment vertical="center" wrapText="1"/>
    </xf>
    <xf numFmtId="0" fontId="15" fillId="0" borderId="1" xfId="53" applyFont="1" applyFill="1" applyBorder="1" applyAlignment="1">
      <alignment horizontal="left" vertical="center" wrapText="1" indent="1"/>
    </xf>
    <xf numFmtId="0" fontId="14" fillId="0" borderId="1" xfId="64" applyFont="1" applyFill="1" applyBorder="1" applyAlignment="1">
      <alignment vertical="center" wrapText="1"/>
    </xf>
    <xf numFmtId="0" fontId="0" fillId="0" borderId="1" xfId="64" applyFill="1" applyBorder="1" applyAlignment="1">
      <alignment vertical="center" wrapText="1"/>
    </xf>
    <xf numFmtId="178" fontId="0" fillId="0" borderId="0" xfId="0" applyNumberFormat="1" applyFont="1" applyFill="1" applyBorder="1" applyAlignment="1">
      <alignment vertical="center" shrinkToFit="1"/>
    </xf>
    <xf numFmtId="10" fontId="0" fillId="0" borderId="0" xfId="0" applyNumberFormat="1" applyFont="1" applyFill="1" applyBorder="1" applyAlignment="1">
      <alignment vertical="center"/>
    </xf>
    <xf numFmtId="178" fontId="0" fillId="0" borderId="0" xfId="0" applyNumberFormat="1" applyFont="1" applyFill="1" applyBorder="1" applyAlignment="1">
      <alignment vertical="center"/>
    </xf>
    <xf numFmtId="0" fontId="13" fillId="0" borderId="0" xfId="60" applyFont="1" applyFill="1" applyBorder="1" applyAlignment="1">
      <alignment horizontal="center" vertical="center"/>
    </xf>
    <xf numFmtId="0" fontId="18" fillId="0" borderId="0" xfId="60" applyFont="1" applyFill="1" applyBorder="1" applyAlignment="1">
      <alignment horizontal="center" vertical="center"/>
    </xf>
    <xf numFmtId="178" fontId="18" fillId="0" borderId="0" xfId="60" applyNumberFormat="1" applyFont="1" applyFill="1" applyBorder="1" applyAlignment="1">
      <alignment horizontal="center" vertical="center"/>
    </xf>
    <xf numFmtId="10" fontId="18" fillId="0" borderId="0" xfId="60" applyNumberFormat="1" applyFont="1" applyFill="1" applyBorder="1" applyAlignment="1">
      <alignment horizontal="center" vertical="center"/>
    </xf>
    <xf numFmtId="0" fontId="19" fillId="0" borderId="0" xfId="60" applyFont="1" applyFill="1" applyBorder="1" applyAlignment="1">
      <alignment vertical="center"/>
    </xf>
    <xf numFmtId="178" fontId="19" fillId="0" borderId="0" xfId="60" applyNumberFormat="1" applyFont="1" applyFill="1" applyBorder="1" applyAlignment="1">
      <alignment vertical="center" shrinkToFit="1"/>
    </xf>
    <xf numFmtId="10" fontId="19" fillId="0" borderId="0" xfId="60" applyNumberFormat="1" applyFont="1" applyFill="1" applyBorder="1" applyAlignment="1">
      <alignment vertical="center"/>
    </xf>
    <xf numFmtId="178" fontId="20" fillId="0" borderId="0" xfId="60" applyNumberFormat="1" applyFont="1" applyFill="1" applyBorder="1" applyAlignment="1">
      <alignment vertical="center"/>
    </xf>
    <xf numFmtId="10" fontId="20" fillId="0" borderId="0" xfId="60" applyNumberFormat="1" applyFont="1" applyFill="1" applyBorder="1" applyAlignment="1">
      <alignment vertical="center"/>
    </xf>
    <xf numFmtId="0" fontId="3" fillId="0" borderId="0" xfId="0" applyFont="1" applyFill="1" applyAlignment="1" applyProtection="1">
      <alignment horizontal="center" vertical="center" wrapText="1"/>
      <protection locked="0"/>
    </xf>
    <xf numFmtId="10" fontId="3" fillId="0" borderId="0" xfId="0" applyNumberFormat="1" applyFont="1" applyFill="1" applyAlignment="1" applyProtection="1">
      <alignment horizontal="center" vertical="center" wrapText="1"/>
      <protection locked="0"/>
    </xf>
    <xf numFmtId="0" fontId="21" fillId="0" borderId="11" xfId="51" applyFont="1" applyFill="1" applyBorder="1" applyAlignment="1">
      <alignment horizontal="center" vertical="center"/>
    </xf>
    <xf numFmtId="0" fontId="22" fillId="0" borderId="11" xfId="51" applyFont="1" applyFill="1" applyBorder="1" applyAlignment="1">
      <alignment horizontal="center" vertical="center"/>
    </xf>
    <xf numFmtId="178" fontId="23" fillId="0" borderId="12" xfId="51" applyNumberFormat="1" applyFont="1" applyFill="1" applyBorder="1" applyAlignment="1">
      <alignment horizontal="center" vertical="center"/>
    </xf>
    <xf numFmtId="10" fontId="23" fillId="0" borderId="12" xfId="51" applyNumberFormat="1" applyFont="1" applyFill="1" applyBorder="1" applyAlignment="1">
      <alignment horizontal="center" vertical="center"/>
    </xf>
    <xf numFmtId="10" fontId="23" fillId="0" borderId="13" xfId="51" applyNumberFormat="1" applyFont="1" applyFill="1" applyBorder="1" applyAlignment="1">
      <alignment horizontal="center" vertical="center"/>
    </xf>
    <xf numFmtId="178" fontId="22" fillId="0" borderId="13" xfId="51" applyNumberFormat="1" applyFont="1" applyFill="1" applyBorder="1" applyAlignment="1">
      <alignment horizontal="center" vertical="center"/>
    </xf>
    <xf numFmtId="178" fontId="23" fillId="0" borderId="1" xfId="51" applyNumberFormat="1" applyFont="1" applyFill="1" applyBorder="1" applyAlignment="1">
      <alignment horizontal="center" vertical="center"/>
    </xf>
    <xf numFmtId="10" fontId="23" fillId="0" borderId="1" xfId="51" applyNumberFormat="1" applyFont="1" applyFill="1" applyBorder="1" applyAlignment="1">
      <alignment horizontal="center" vertical="center"/>
    </xf>
    <xf numFmtId="0" fontId="0" fillId="0" borderId="15" xfId="0" applyFont="1" applyFill="1" applyBorder="1" applyAlignment="1">
      <alignment horizontal="center" vertical="center" wrapText="1"/>
    </xf>
    <xf numFmtId="0" fontId="24" fillId="0" borderId="8" xfId="51" applyFont="1" applyFill="1" applyBorder="1" applyAlignment="1">
      <alignment horizontal="center" vertical="center"/>
    </xf>
    <xf numFmtId="178" fontId="24" fillId="0" borderId="8" xfId="51" applyNumberFormat="1" applyFont="1" applyFill="1" applyBorder="1" applyAlignment="1">
      <alignment horizontal="center" vertical="center" shrinkToFit="1"/>
    </xf>
    <xf numFmtId="10" fontId="24" fillId="0" borderId="8" xfId="51" applyNumberFormat="1" applyFont="1" applyFill="1" applyBorder="1" applyAlignment="1">
      <alignment horizontal="center" vertical="center" wrapText="1"/>
    </xf>
    <xf numFmtId="178" fontId="24" fillId="0" borderId="11" xfId="51" applyNumberFormat="1" applyFont="1" applyFill="1" applyBorder="1" applyAlignment="1">
      <alignment horizontal="center" vertical="center"/>
    </xf>
    <xf numFmtId="178" fontId="24" fillId="0" borderId="13" xfId="4" applyNumberFormat="1" applyFont="1" applyFill="1" applyBorder="1" applyAlignment="1">
      <alignment horizontal="center" vertical="center"/>
    </xf>
    <xf numFmtId="178" fontId="24" fillId="0" borderId="1" xfId="4" applyNumberFormat="1" applyFont="1" applyFill="1" applyBorder="1" applyAlignment="1">
      <alignment horizontal="center" vertical="center"/>
    </xf>
    <xf numFmtId="10" fontId="23" fillId="0" borderId="1" xfId="4" applyNumberFormat="1" applyFont="1" applyFill="1" applyBorder="1" applyAlignment="1">
      <alignment horizontal="center" vertical="center"/>
    </xf>
    <xf numFmtId="0" fontId="0" fillId="0" borderId="16" xfId="0" applyFont="1" applyFill="1" applyBorder="1" applyAlignment="1">
      <alignment horizontal="center" vertical="center" wrapText="1"/>
    </xf>
    <xf numFmtId="0" fontId="23" fillId="0" borderId="9" xfId="51" applyFont="1" applyFill="1" applyBorder="1" applyAlignment="1">
      <alignment horizontal="center" vertical="center"/>
    </xf>
    <xf numFmtId="178" fontId="23" fillId="0" borderId="9" xfId="51" applyNumberFormat="1" applyFont="1" applyFill="1" applyBorder="1" applyAlignment="1">
      <alignment horizontal="center" vertical="center" shrinkToFit="1"/>
    </xf>
    <xf numFmtId="10" fontId="23" fillId="0" borderId="9" xfId="51" applyNumberFormat="1" applyFont="1" applyFill="1" applyBorder="1" applyAlignment="1">
      <alignment horizontal="center" vertical="center"/>
    </xf>
    <xf numFmtId="178" fontId="24" fillId="0" borderId="1" xfId="59" applyNumberFormat="1" applyFont="1" applyFill="1" applyBorder="1" applyAlignment="1">
      <alignment horizontal="center" vertical="center"/>
    </xf>
    <xf numFmtId="10" fontId="23" fillId="0" borderId="1" xfId="59" applyNumberFormat="1" applyFont="1" applyFill="1" applyBorder="1" applyAlignment="1">
      <alignment horizontal="center" vertical="center"/>
    </xf>
    <xf numFmtId="178" fontId="23" fillId="0" borderId="13" xfId="4" applyNumberFormat="1" applyFont="1" applyFill="1" applyBorder="1" applyAlignment="1">
      <alignment horizontal="center" vertical="center"/>
    </xf>
    <xf numFmtId="0" fontId="25" fillId="0" borderId="1" xfId="51" applyFont="1" applyFill="1" applyBorder="1" applyAlignment="1">
      <alignment horizontal="justify" vertical="center"/>
    </xf>
    <xf numFmtId="178" fontId="26" fillId="0" borderId="1" xfId="1" applyNumberFormat="1" applyFont="1" applyFill="1" applyBorder="1" applyAlignment="1" applyProtection="1">
      <alignment horizontal="right" vertical="center" shrinkToFit="1"/>
    </xf>
    <xf numFmtId="10" fontId="26" fillId="0" borderId="1" xfId="51" applyNumberFormat="1" applyFont="1" applyFill="1" applyBorder="1" applyAlignment="1" applyProtection="1">
      <alignment horizontal="right" vertical="center" shrinkToFit="1"/>
    </xf>
    <xf numFmtId="178" fontId="27" fillId="0" borderId="1" xfId="1" applyNumberFormat="1" applyFont="1" applyFill="1" applyBorder="1" applyAlignment="1" applyProtection="1">
      <alignment horizontal="right" vertical="center" shrinkToFit="1"/>
    </xf>
    <xf numFmtId="0" fontId="1" fillId="0" borderId="8" xfId="51" applyFont="1" applyFill="1" applyBorder="1" applyAlignment="1">
      <alignment vertical="center"/>
    </xf>
    <xf numFmtId="178" fontId="28" fillId="0" borderId="8" xfId="1" applyNumberFormat="1" applyFont="1" applyFill="1" applyBorder="1" applyAlignment="1" applyProtection="1">
      <alignment horizontal="right" vertical="center" shrinkToFit="1"/>
    </xf>
    <xf numFmtId="10" fontId="28" fillId="0" borderId="1" xfId="51" applyNumberFormat="1" applyFont="1" applyFill="1" applyBorder="1" applyAlignment="1" applyProtection="1">
      <alignment horizontal="right" vertical="center" shrinkToFit="1"/>
    </xf>
    <xf numFmtId="178" fontId="28" fillId="0" borderId="1" xfId="1" applyNumberFormat="1" applyFont="1" applyFill="1" applyBorder="1" applyAlignment="1" applyProtection="1">
      <alignment horizontal="right" vertical="center" shrinkToFit="1"/>
    </xf>
    <xf numFmtId="178" fontId="29" fillId="0" borderId="8" xfId="1" applyNumberFormat="1" applyFont="1" applyFill="1" applyBorder="1" applyAlignment="1" applyProtection="1">
      <alignment horizontal="right" vertical="center" shrinkToFit="1"/>
    </xf>
    <xf numFmtId="0" fontId="1" fillId="0" borderId="1" xfId="51" applyFont="1" applyFill="1" applyBorder="1" applyAlignment="1">
      <alignment horizontal="justify" vertical="center"/>
    </xf>
    <xf numFmtId="178" fontId="29" fillId="0" borderId="1" xfId="1" applyNumberFormat="1" applyFont="1" applyFill="1" applyBorder="1" applyAlignment="1" applyProtection="1">
      <alignment horizontal="right" vertical="center" shrinkToFit="1"/>
    </xf>
    <xf numFmtId="0" fontId="13" fillId="0" borderId="0" xfId="0" applyFont="1" applyFill="1" applyBorder="1" applyAlignment="1">
      <alignment horizontal="center" vertical="center"/>
    </xf>
    <xf numFmtId="31" fontId="0" fillId="0" borderId="0" xfId="61" applyNumberFormat="1" applyFont="1" applyFill="1" applyAlignment="1">
      <alignment horizontal="left" vertical="center"/>
    </xf>
    <xf numFmtId="31" fontId="0" fillId="0" borderId="0" xfId="61" applyNumberFormat="1" applyFont="1" applyFill="1" applyAlignment="1">
      <alignment horizontal="right" vertical="center"/>
    </xf>
    <xf numFmtId="0" fontId="14" fillId="0" borderId="1" xfId="61" applyFont="1" applyFill="1" applyBorder="1" applyAlignment="1">
      <alignment horizontal="center" vertical="center" wrapText="1"/>
    </xf>
    <xf numFmtId="0" fontId="14" fillId="0" borderId="1" xfId="61" applyFont="1" applyFill="1" applyBorder="1" applyAlignment="1" applyProtection="1">
      <alignment vertical="center"/>
      <protection locked="0"/>
    </xf>
    <xf numFmtId="178" fontId="14" fillId="0" borderId="1" xfId="61" applyNumberFormat="1" applyFont="1" applyFill="1" applyBorder="1" applyAlignment="1">
      <alignment vertical="center"/>
    </xf>
    <xf numFmtId="1" fontId="3" fillId="0" borderId="1" xfId="61" applyNumberFormat="1" applyFont="1" applyFill="1" applyBorder="1" applyAlignment="1" applyProtection="1">
      <alignment horizontal="left" vertical="center" wrapText="1" indent="1"/>
      <protection locked="0"/>
    </xf>
    <xf numFmtId="178" fontId="3" fillId="0" borderId="1" xfId="61" applyNumberFormat="1" applyFont="1" applyFill="1" applyBorder="1" applyAlignment="1">
      <alignment vertical="center"/>
    </xf>
    <xf numFmtId="0" fontId="3" fillId="0" borderId="1" xfId="62" applyFont="1" applyFill="1" applyBorder="1" applyAlignment="1">
      <alignment horizontal="left" vertical="center" wrapText="1"/>
    </xf>
    <xf numFmtId="0" fontId="14" fillId="0" borderId="1" xfId="61" applyFont="1" applyFill="1" applyBorder="1" applyAlignment="1" applyProtection="1">
      <alignment horizontal="center" vertical="center"/>
      <protection locked="0"/>
    </xf>
    <xf numFmtId="0" fontId="30" fillId="0" borderId="0" xfId="0" applyFont="1" applyFill="1" applyBorder="1" applyAlignment="1">
      <alignment horizontal="left" vertical="top"/>
    </xf>
    <xf numFmtId="0" fontId="31" fillId="0" borderId="0" xfId="0" applyFont="1" applyFill="1" applyBorder="1" applyAlignment="1">
      <alignment horizontal="left" vertical="top"/>
    </xf>
    <xf numFmtId="0" fontId="32" fillId="0" borderId="0" xfId="0" applyFont="1" applyFill="1" applyAlignment="1">
      <alignment horizontal="center" vertical="top" wrapText="1"/>
    </xf>
    <xf numFmtId="0" fontId="30" fillId="0" borderId="17" xfId="0" applyFont="1" applyFill="1" applyBorder="1" applyAlignment="1">
      <alignment horizontal="left" wrapText="1"/>
    </xf>
    <xf numFmtId="0" fontId="33" fillId="0" borderId="17" xfId="0" applyFont="1" applyFill="1" applyBorder="1" applyAlignment="1">
      <alignment horizontal="right" vertical="top" wrapText="1"/>
    </xf>
    <xf numFmtId="0" fontId="34" fillId="0" borderId="18" xfId="0" applyFont="1" applyFill="1" applyBorder="1" applyAlignment="1">
      <alignment horizontal="center" vertical="center" wrapText="1"/>
    </xf>
    <xf numFmtId="0" fontId="34" fillId="0" borderId="18" xfId="0" applyFont="1" applyFill="1" applyBorder="1" applyAlignment="1">
      <alignment horizontal="left" vertical="center" wrapText="1"/>
    </xf>
    <xf numFmtId="3" fontId="35" fillId="0" borderId="18" xfId="0" applyNumberFormat="1" applyFont="1" applyFill="1" applyBorder="1" applyAlignment="1">
      <alignment horizontal="right" vertical="top" shrinkToFit="1"/>
    </xf>
    <xf numFmtId="0" fontId="34" fillId="0" borderId="18" xfId="0" applyFont="1" applyFill="1" applyBorder="1" applyAlignment="1">
      <alignment horizontal="left" vertical="center" wrapText="1" indent="2"/>
    </xf>
    <xf numFmtId="0" fontId="34" fillId="0" borderId="18" xfId="0" applyFont="1" applyFill="1" applyBorder="1" applyAlignment="1">
      <alignment horizontal="left" vertical="center" wrapText="1" indent="4"/>
    </xf>
    <xf numFmtId="0" fontId="34" fillId="0" borderId="18" xfId="0" applyFont="1" applyFill="1" applyBorder="1" applyAlignment="1">
      <alignment horizontal="left" vertical="center" wrapText="1" indent="10"/>
    </xf>
    <xf numFmtId="0" fontId="30" fillId="0" borderId="19" xfId="0" applyFont="1" applyFill="1" applyBorder="1" applyAlignment="1">
      <alignment horizontal="left" vertical="top" wrapText="1"/>
    </xf>
    <xf numFmtId="0" fontId="32" fillId="0" borderId="0" xfId="0" applyFont="1" applyFill="1" applyBorder="1" applyAlignment="1">
      <alignment horizontal="center" vertical="top" wrapText="1"/>
    </xf>
    <xf numFmtId="0" fontId="36" fillId="0" borderId="0" xfId="0" applyFont="1" applyFill="1" applyBorder="1" applyAlignment="1">
      <alignment horizontal="center" vertical="top" wrapText="1"/>
    </xf>
    <xf numFmtId="0" fontId="37" fillId="0" borderId="17" xfId="0" applyFont="1" applyFill="1" applyBorder="1" applyAlignment="1">
      <alignment horizontal="left" vertical="top" wrapText="1" indent="4"/>
    </xf>
    <xf numFmtId="0" fontId="34" fillId="0" borderId="20"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9" fillId="0" borderId="21" xfId="0" applyFont="1" applyFill="1" applyBorder="1" applyAlignment="1">
      <alignment horizontal="center" vertical="center" wrapText="1"/>
    </xf>
    <xf numFmtId="3" fontId="40" fillId="0" borderId="1" xfId="0" applyNumberFormat="1" applyFont="1" applyFill="1" applyBorder="1" applyAlignment="1">
      <alignment horizontal="center" vertical="center" shrinkToFit="1"/>
    </xf>
    <xf numFmtId="0" fontId="30" fillId="0" borderId="18" xfId="0" applyFont="1" applyFill="1" applyBorder="1" applyAlignment="1">
      <alignment horizontal="left" vertical="center" wrapText="1"/>
    </xf>
    <xf numFmtId="0" fontId="28" fillId="0" borderId="19" xfId="0" applyFont="1" applyFill="1" applyBorder="1" applyAlignment="1">
      <alignment horizontal="left" vertical="top" wrapText="1"/>
    </xf>
    <xf numFmtId="0" fontId="28" fillId="0" borderId="0" xfId="0" applyFont="1" applyFill="1" applyBorder="1" applyAlignment="1">
      <alignment horizontal="left" vertical="top" wrapText="1" indent="5"/>
    </xf>
    <xf numFmtId="0" fontId="0" fillId="0" borderId="0" xfId="0" applyFill="1">
      <alignment vertical="center"/>
    </xf>
    <xf numFmtId="0" fontId="0" fillId="0" borderId="0" xfId="0" applyFont="1" applyFill="1">
      <alignment vertical="center"/>
    </xf>
    <xf numFmtId="181" fontId="0" fillId="0" borderId="0" xfId="0" applyNumberFormat="1" applyFont="1" applyFill="1">
      <alignment vertical="center"/>
    </xf>
    <xf numFmtId="181" fontId="13" fillId="0" borderId="0" xfId="0" applyNumberFormat="1" applyFont="1" applyFill="1" applyBorder="1" applyAlignment="1">
      <alignment horizontal="center" vertical="center"/>
    </xf>
    <xf numFmtId="0" fontId="13" fillId="0" borderId="0" xfId="59" applyFont="1" applyFill="1" applyBorder="1" applyAlignment="1">
      <alignment horizontal="center"/>
    </xf>
    <xf numFmtId="0" fontId="41" fillId="0" borderId="0" xfId="59" applyFont="1" applyFill="1" applyBorder="1" applyAlignment="1">
      <alignment shrinkToFit="1"/>
    </xf>
    <xf numFmtId="182" fontId="41" fillId="0" borderId="0" xfId="1" applyNumberFormat="1" applyFont="1" applyFill="1" applyBorder="1" applyAlignment="1"/>
    <xf numFmtId="181" fontId="3" fillId="0" borderId="10" xfId="0" applyNumberFormat="1" applyFont="1" applyFill="1" applyBorder="1" applyAlignment="1">
      <alignment horizontal="center" vertical="center"/>
    </xf>
    <xf numFmtId="0" fontId="3" fillId="0" borderId="10" xfId="0" applyFont="1" applyFill="1" applyBorder="1" applyAlignment="1">
      <alignment horizontal="center" vertical="center"/>
    </xf>
    <xf numFmtId="0" fontId="21" fillId="0" borderId="1" xfId="0" applyNumberFormat="1" applyFont="1" applyFill="1" applyBorder="1" applyAlignment="1" applyProtection="1">
      <alignment horizontal="center" vertical="center" shrinkToFit="1"/>
    </xf>
    <xf numFmtId="0" fontId="22" fillId="0" borderId="1" xfId="59" applyFont="1" applyFill="1" applyBorder="1" applyAlignment="1">
      <alignment horizontal="center" vertical="center"/>
    </xf>
    <xf numFmtId="0" fontId="23" fillId="0" borderId="1" xfId="59" applyFont="1" applyFill="1" applyBorder="1" applyAlignment="1">
      <alignment horizontal="center" vertical="center"/>
    </xf>
    <xf numFmtId="181" fontId="23" fillId="0" borderId="1" xfId="59" applyNumberFormat="1" applyFont="1" applyFill="1" applyBorder="1" applyAlignment="1">
      <alignment horizontal="center" vertical="center"/>
    </xf>
    <xf numFmtId="182" fontId="42" fillId="0" borderId="1" xfId="1" applyNumberFormat="1"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shrinkToFit="1"/>
    </xf>
    <xf numFmtId="182" fontId="21" fillId="0" borderId="1" xfId="1" applyNumberFormat="1" applyFont="1" applyFill="1" applyBorder="1" applyAlignment="1">
      <alignment horizontal="center" vertical="center"/>
    </xf>
    <xf numFmtId="182" fontId="21" fillId="0" borderId="1" xfId="1" applyNumberFormat="1" applyFont="1" applyFill="1" applyBorder="1" applyAlignment="1">
      <alignment horizontal="center" vertical="center" wrapText="1"/>
    </xf>
    <xf numFmtId="182" fontId="23" fillId="0" borderId="1" xfId="1" applyNumberFormat="1" applyFont="1" applyFill="1" applyBorder="1" applyAlignment="1">
      <alignment horizontal="center" vertical="center"/>
    </xf>
    <xf numFmtId="182" fontId="43" fillId="0" borderId="1" xfId="1" applyNumberFormat="1" applyFont="1" applyFill="1" applyBorder="1" applyAlignment="1">
      <alignment horizontal="center" vertical="center" shrinkToFit="1"/>
    </xf>
    <xf numFmtId="181" fontId="21" fillId="0" borderId="1" xfId="59" applyNumberFormat="1" applyFont="1" applyFill="1" applyBorder="1" applyAlignment="1">
      <alignment horizontal="center" vertical="center" wrapText="1"/>
    </xf>
    <xf numFmtId="0" fontId="23" fillId="0" borderId="1" xfId="59" applyFont="1" applyFill="1" applyBorder="1" applyAlignment="1">
      <alignment horizontal="center" vertical="center" wrapText="1"/>
    </xf>
    <xf numFmtId="182" fontId="23" fillId="0" borderId="1" xfId="1" applyNumberFormat="1" applyFont="1" applyFill="1" applyBorder="1" applyAlignment="1">
      <alignment horizontal="center" vertical="center" wrapText="1"/>
    </xf>
    <xf numFmtId="182" fontId="43" fillId="0" borderId="1" xfId="1" applyNumberFormat="1" applyFont="1" applyFill="1" applyBorder="1" applyAlignment="1">
      <alignment horizontal="center" vertical="center"/>
    </xf>
    <xf numFmtId="181" fontId="21" fillId="0" borderId="1" xfId="59" applyNumberFormat="1" applyFont="1" applyFill="1" applyBorder="1" applyAlignment="1">
      <alignment horizontal="center" vertical="center"/>
    </xf>
    <xf numFmtId="0" fontId="44" fillId="0" borderId="1" xfId="0" applyNumberFormat="1" applyFont="1" applyFill="1" applyBorder="1" applyAlignment="1" applyProtection="1">
      <alignment vertical="center" shrinkToFit="1"/>
    </xf>
    <xf numFmtId="182" fontId="26" fillId="0" borderId="1" xfId="1" applyNumberFormat="1" applyFont="1" applyFill="1" applyBorder="1" applyAlignment="1" applyProtection="1">
      <alignment horizontal="right" vertical="center"/>
    </xf>
    <xf numFmtId="10" fontId="26" fillId="0" borderId="1" xfId="3" applyNumberFormat="1" applyFont="1" applyFill="1" applyBorder="1" applyAlignment="1" applyProtection="1">
      <alignment horizontal="right" vertical="center"/>
    </xf>
    <xf numFmtId="10" fontId="26" fillId="0" borderId="1" xfId="1" applyNumberFormat="1" applyFont="1" applyFill="1" applyBorder="1" applyAlignment="1" applyProtection="1">
      <alignment horizontal="right" vertical="center"/>
    </xf>
    <xf numFmtId="182" fontId="27" fillId="0" borderId="1" xfId="1" applyNumberFormat="1" applyFont="1" applyFill="1" applyBorder="1" applyAlignment="1" applyProtection="1">
      <alignment horizontal="right" vertical="center"/>
    </xf>
    <xf numFmtId="0" fontId="23" fillId="0" borderId="1" xfId="0" applyNumberFormat="1" applyFont="1" applyFill="1" applyBorder="1" applyAlignment="1" applyProtection="1">
      <alignment vertical="center" shrinkToFit="1"/>
    </xf>
    <xf numFmtId="0" fontId="20" fillId="0" borderId="1" xfId="0" applyNumberFormat="1" applyFont="1" applyFill="1" applyBorder="1" applyAlignment="1" applyProtection="1">
      <alignment vertical="center" shrinkToFit="1"/>
    </xf>
    <xf numFmtId="182" fontId="28" fillId="0" borderId="1" xfId="1" applyNumberFormat="1" applyFont="1" applyFill="1" applyBorder="1" applyAlignment="1">
      <alignment horizontal="right" vertical="center"/>
    </xf>
    <xf numFmtId="182" fontId="28" fillId="0" borderId="1" xfId="1" applyNumberFormat="1" applyFont="1" applyFill="1" applyBorder="1" applyAlignment="1" applyProtection="1">
      <alignment horizontal="right" vertical="center"/>
    </xf>
    <xf numFmtId="10" fontId="28" fillId="0" borderId="1" xfId="3" applyNumberFormat="1" applyFont="1" applyFill="1" applyBorder="1" applyAlignment="1" applyProtection="1">
      <alignment horizontal="right" vertical="center"/>
    </xf>
    <xf numFmtId="181" fontId="45" fillId="0" borderId="1" xfId="0" applyNumberFormat="1" applyFont="1" applyBorder="1">
      <alignment vertical="center"/>
    </xf>
    <xf numFmtId="10" fontId="45" fillId="0" borderId="1" xfId="0" applyNumberFormat="1" applyFont="1" applyBorder="1">
      <alignment vertical="center"/>
    </xf>
    <xf numFmtId="182" fontId="29" fillId="0" borderId="1" xfId="1" applyNumberFormat="1" applyFont="1" applyFill="1" applyBorder="1" applyAlignment="1" applyProtection="1">
      <alignment horizontal="right" vertical="center"/>
    </xf>
    <xf numFmtId="0" fontId="23" fillId="0" borderId="1"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left" vertical="center"/>
    </xf>
    <xf numFmtId="0" fontId="21" fillId="0" borderId="11" xfId="0" applyNumberFormat="1" applyFont="1" applyFill="1" applyBorder="1" applyAlignment="1" applyProtection="1">
      <alignment horizontal="left" vertical="center"/>
    </xf>
    <xf numFmtId="182" fontId="26" fillId="0" borderId="1" xfId="1" applyNumberFormat="1" applyFont="1" applyFill="1" applyBorder="1" applyAlignment="1">
      <alignment horizontal="right" vertical="center"/>
    </xf>
    <xf numFmtId="182" fontId="27" fillId="0" borderId="1" xfId="1" applyNumberFormat="1" applyFont="1" applyFill="1" applyBorder="1" applyAlignment="1">
      <alignment horizontal="right" vertical="center"/>
    </xf>
    <xf numFmtId="0" fontId="21" fillId="0" borderId="1" xfId="0" applyNumberFormat="1" applyFont="1" applyFill="1" applyBorder="1" applyAlignment="1" applyProtection="1">
      <alignment vertical="center" shrinkToFit="1"/>
    </xf>
    <xf numFmtId="0" fontId="42" fillId="0" borderId="1" xfId="0" applyNumberFormat="1" applyFont="1" applyFill="1" applyBorder="1" applyAlignment="1" applyProtection="1">
      <alignment vertical="center" shrinkToFit="1"/>
    </xf>
    <xf numFmtId="0" fontId="46" fillId="0" borderId="1" xfId="0" applyNumberFormat="1" applyFont="1" applyFill="1" applyBorder="1" applyAlignment="1" applyProtection="1">
      <alignment vertical="center" shrinkToFit="1"/>
    </xf>
    <xf numFmtId="0" fontId="23" fillId="0" borderId="1" xfId="0" applyNumberFormat="1" applyFont="1" applyFill="1" applyBorder="1" applyAlignment="1" applyProtection="1">
      <alignment horizontal="left" vertical="center" shrinkToFit="1"/>
    </xf>
    <xf numFmtId="0" fontId="20" fillId="0" borderId="1" xfId="0" applyNumberFormat="1" applyFont="1" applyFill="1" applyBorder="1" applyAlignment="1" applyProtection="1">
      <alignment horizontal="left" vertical="center" shrinkToFit="1"/>
    </xf>
    <xf numFmtId="3" fontId="26" fillId="0" borderId="1" xfId="49" applyNumberFormat="1" applyFont="1" applyFill="1" applyBorder="1" applyAlignment="1" applyProtection="1">
      <alignment horizontal="right" vertical="center" wrapText="1"/>
    </xf>
    <xf numFmtId="0" fontId="21" fillId="0" borderId="1" xfId="0" applyNumberFormat="1" applyFont="1" applyFill="1" applyBorder="1" applyAlignment="1" applyProtection="1">
      <alignment vertical="center"/>
    </xf>
    <xf numFmtId="0" fontId="42" fillId="0" borderId="22" xfId="0" applyNumberFormat="1" applyFont="1" applyFill="1" applyBorder="1" applyAlignment="1" applyProtection="1">
      <alignment vertical="center" shrinkToFit="1"/>
    </xf>
    <xf numFmtId="0" fontId="42" fillId="0" borderId="1" xfId="0" applyNumberFormat="1" applyFont="1" applyFill="1" applyBorder="1" applyAlignment="1" applyProtection="1">
      <alignment vertical="center"/>
    </xf>
    <xf numFmtId="0" fontId="44" fillId="0" borderId="1" xfId="59" applyFont="1" applyFill="1" applyBorder="1" applyAlignment="1" applyProtection="1">
      <alignment vertical="center" shrinkToFit="1"/>
      <protection locked="0"/>
    </xf>
    <xf numFmtId="182" fontId="26" fillId="0" borderId="1" xfId="0" applyNumberFormat="1" applyFont="1" applyFill="1" applyBorder="1" applyAlignment="1">
      <alignment horizontal="right" vertical="center"/>
    </xf>
    <xf numFmtId="182" fontId="27" fillId="0" borderId="1" xfId="0" applyNumberFormat="1" applyFont="1" applyFill="1" applyBorder="1" applyAlignment="1">
      <alignment horizontal="right" vertical="center"/>
    </xf>
    <xf numFmtId="0" fontId="42" fillId="0" borderId="1" xfId="59" applyFont="1" applyFill="1" applyBorder="1" applyAlignment="1" applyProtection="1">
      <alignment vertical="center" shrinkToFit="1"/>
      <protection locked="0"/>
    </xf>
    <xf numFmtId="182" fontId="28" fillId="0" borderId="1" xfId="0" applyNumberFormat="1" applyFont="1" applyFill="1" applyBorder="1" applyAlignment="1">
      <alignment horizontal="right" vertical="center"/>
    </xf>
    <xf numFmtId="182" fontId="29" fillId="0" borderId="1" xfId="0" applyNumberFormat="1" applyFont="1" applyFill="1" applyBorder="1" applyAlignment="1">
      <alignment horizontal="right" vertical="center"/>
    </xf>
    <xf numFmtId="10" fontId="28" fillId="0" borderId="1" xfId="1" applyNumberFormat="1" applyFont="1" applyFill="1" applyBorder="1" applyAlignment="1" applyProtection="1">
      <alignment horizontal="right" vertical="center"/>
    </xf>
    <xf numFmtId="0" fontId="44" fillId="0" borderId="1" xfId="59" applyFont="1" applyFill="1" applyBorder="1" applyAlignment="1" applyProtection="1">
      <alignment horizontal="center" vertical="center" shrinkToFit="1"/>
      <protection locked="0"/>
    </xf>
    <xf numFmtId="0" fontId="21" fillId="0" borderId="1" xfId="59" applyFont="1" applyFill="1" applyBorder="1" applyAlignment="1">
      <alignment horizontal="center" vertical="center" wrapText="1"/>
    </xf>
    <xf numFmtId="0" fontId="21" fillId="0" borderId="1" xfId="59" applyFont="1" applyFill="1" applyBorder="1" applyAlignment="1">
      <alignment horizontal="center" vertical="center"/>
    </xf>
    <xf numFmtId="182" fontId="29" fillId="0" borderId="1" xfId="1" applyNumberFormat="1" applyFont="1" applyFill="1" applyBorder="1" applyAlignment="1">
      <alignment horizontal="right" vertical="center"/>
    </xf>
    <xf numFmtId="10" fontId="29" fillId="0" borderId="1" xfId="3" applyNumberFormat="1" applyFont="1" applyFill="1" applyBorder="1" applyAlignment="1" applyProtection="1">
      <alignment horizontal="right" vertical="center"/>
    </xf>
    <xf numFmtId="10" fontId="29" fillId="0" borderId="1" xfId="1" applyNumberFormat="1" applyFont="1" applyFill="1" applyBorder="1" applyAlignment="1" applyProtection="1">
      <alignment horizontal="right" vertical="center"/>
    </xf>
    <xf numFmtId="3" fontId="27" fillId="0" borderId="1" xfId="49" applyNumberFormat="1" applyFont="1" applyFill="1" applyBorder="1" applyAlignment="1" applyProtection="1">
      <alignment horizontal="right" vertical="center" wrapText="1"/>
    </xf>
    <xf numFmtId="0" fontId="0" fillId="0" borderId="0" xfId="0" applyFill="1" applyBorder="1">
      <alignment vertical="center"/>
    </xf>
    <xf numFmtId="0" fontId="44" fillId="0" borderId="0" xfId="0" applyFont="1" applyFill="1" applyBorder="1">
      <alignment vertical="center"/>
    </xf>
    <xf numFmtId="0" fontId="0" fillId="0" borderId="0" xfId="0" applyFont="1" applyFill="1" applyBorder="1">
      <alignment vertical="center"/>
    </xf>
    <xf numFmtId="0" fontId="47" fillId="0" borderId="0" xfId="0" applyFont="1" applyFill="1" applyBorder="1">
      <alignment vertical="center"/>
    </xf>
    <xf numFmtId="0" fontId="3" fillId="0" borderId="0" xfId="0" applyFont="1" applyFill="1" applyBorder="1" applyAlignment="1">
      <alignment horizontal="left" vertical="center"/>
    </xf>
    <xf numFmtId="0" fontId="0" fillId="0" borderId="0" xfId="0" applyFill="1" applyBorder="1" applyAlignment="1">
      <alignment horizontal="right" vertical="center"/>
    </xf>
    <xf numFmtId="0" fontId="3" fillId="0" borderId="23" xfId="0" applyFont="1" applyFill="1" applyBorder="1" applyAlignment="1">
      <alignment horizontal="left" vertical="center"/>
    </xf>
    <xf numFmtId="0" fontId="3" fillId="0" borderId="11" xfId="0" applyFont="1" applyFill="1" applyBorder="1" applyAlignment="1">
      <alignment horizontal="left" vertical="center"/>
    </xf>
    <xf numFmtId="0" fontId="41" fillId="0" borderId="0" xfId="0" applyFont="1" applyFill="1" applyBorder="1">
      <alignment vertical="center"/>
    </xf>
    <xf numFmtId="182" fontId="41" fillId="0" borderId="0" xfId="1" applyNumberFormat="1" applyFont="1" applyFill="1" applyBorder="1" applyAlignment="1">
      <alignment vertical="center"/>
    </xf>
    <xf numFmtId="178" fontId="3" fillId="0" borderId="0" xfId="0" applyNumberFormat="1" applyFont="1" applyFill="1" applyBorder="1" applyAlignment="1" applyProtection="1">
      <alignment horizontal="right" vertical="center" wrapText="1"/>
      <protection locked="0"/>
    </xf>
    <xf numFmtId="0" fontId="3" fillId="0" borderId="1" xfId="0" applyFont="1" applyFill="1" applyBorder="1" applyAlignment="1">
      <alignment horizontal="left" vertical="center"/>
    </xf>
    <xf numFmtId="0" fontId="42" fillId="0" borderId="1" xfId="0" applyFont="1" applyFill="1" applyBorder="1" applyAlignment="1">
      <alignment horizontal="center" vertical="center"/>
    </xf>
    <xf numFmtId="0" fontId="22" fillId="0" borderId="1" xfId="59" applyFont="1" applyFill="1" applyBorder="1" applyAlignment="1">
      <alignment horizontal="center" vertical="center" wrapText="1"/>
    </xf>
    <xf numFmtId="0" fontId="0" fillId="0" borderId="1" xfId="0" applyFill="1" applyBorder="1" applyAlignment="1">
      <alignment horizontal="center" vertical="center" wrapText="1"/>
    </xf>
    <xf numFmtId="181" fontId="23" fillId="0" borderId="1" xfId="59" applyNumberFormat="1" applyFont="1" applyFill="1" applyBorder="1" applyAlignment="1">
      <alignment horizontal="center" vertical="center" wrapText="1"/>
    </xf>
    <xf numFmtId="0" fontId="0" fillId="0" borderId="1" xfId="0" applyFill="1" applyBorder="1" applyAlignment="1">
      <alignment horizontal="center" vertical="center"/>
    </xf>
    <xf numFmtId="182" fontId="26" fillId="0" borderId="1" xfId="1" applyNumberFormat="1" applyFont="1" applyFill="1" applyBorder="1" applyAlignment="1" applyProtection="1">
      <alignment vertical="center"/>
    </xf>
    <xf numFmtId="10" fontId="26" fillId="0" borderId="1" xfId="3" applyNumberFormat="1" applyFont="1" applyFill="1" applyBorder="1" applyAlignment="1" applyProtection="1">
      <alignment vertical="center"/>
    </xf>
    <xf numFmtId="182" fontId="28" fillId="0" borderId="1" xfId="1" applyNumberFormat="1" applyFont="1" applyFill="1" applyBorder="1" applyAlignment="1">
      <alignment vertical="center"/>
    </xf>
    <xf numFmtId="10" fontId="28" fillId="0" borderId="1" xfId="3" applyNumberFormat="1" applyFont="1" applyFill="1" applyBorder="1" applyAlignment="1" applyProtection="1">
      <alignment vertical="center"/>
    </xf>
    <xf numFmtId="182" fontId="28" fillId="0" borderId="1" xfId="1" applyNumberFormat="1" applyFont="1" applyFill="1" applyBorder="1" applyAlignment="1" applyProtection="1">
      <alignment vertical="center"/>
    </xf>
    <xf numFmtId="0" fontId="29" fillId="0" borderId="1" xfId="0" applyFont="1" applyFill="1" applyBorder="1" applyAlignment="1">
      <alignment horizontal="right" vertical="center"/>
    </xf>
    <xf numFmtId="0" fontId="28" fillId="0" borderId="1" xfId="0" applyFont="1" applyFill="1" applyBorder="1" applyAlignment="1">
      <alignment vertical="center"/>
    </xf>
    <xf numFmtId="3" fontId="28" fillId="0" borderId="1" xfId="55" applyNumberFormat="1" applyFont="1" applyFill="1" applyBorder="1" applyAlignment="1" applyProtection="1">
      <alignment vertical="center"/>
    </xf>
    <xf numFmtId="182" fontId="26" fillId="0" borderId="1" xfId="1" applyNumberFormat="1" applyFont="1" applyFill="1" applyBorder="1" applyAlignment="1">
      <alignment vertical="center"/>
    </xf>
    <xf numFmtId="0" fontId="26" fillId="0" borderId="1" xfId="0" applyFont="1" applyFill="1" applyBorder="1" applyAlignment="1">
      <alignment vertical="center"/>
    </xf>
    <xf numFmtId="0" fontId="14" fillId="0" borderId="1" xfId="0" applyNumberFormat="1" applyFont="1" applyFill="1" applyBorder="1" applyAlignment="1" applyProtection="1">
      <alignment vertical="center"/>
    </xf>
    <xf numFmtId="182" fontId="27" fillId="0" borderId="1" xfId="1" applyNumberFormat="1" applyFont="1" applyFill="1" applyBorder="1" applyAlignment="1" applyProtection="1">
      <alignment vertical="center"/>
    </xf>
    <xf numFmtId="0" fontId="21" fillId="0" borderId="1" xfId="0" applyNumberFormat="1" applyFont="1" applyFill="1" applyBorder="1" applyAlignment="1" applyProtection="1">
      <alignment horizontal="left" vertical="center" wrapText="1"/>
    </xf>
    <xf numFmtId="0" fontId="42" fillId="0" borderId="1" xfId="0" applyNumberFormat="1" applyFont="1" applyFill="1" applyBorder="1" applyAlignment="1" applyProtection="1">
      <alignment horizontal="left" vertical="center" wrapText="1"/>
    </xf>
    <xf numFmtId="0" fontId="48" fillId="0" borderId="1" xfId="0" applyFont="1" applyFill="1" applyBorder="1" applyAlignment="1">
      <alignment horizontal="left" vertical="center"/>
    </xf>
    <xf numFmtId="0" fontId="44" fillId="0" borderId="1" xfId="59" applyFont="1" applyFill="1" applyBorder="1" applyAlignment="1" applyProtection="1">
      <alignment horizontal="left" vertical="center"/>
      <protection locked="0"/>
    </xf>
    <xf numFmtId="178" fontId="26" fillId="0" borderId="1" xfId="0" applyNumberFormat="1" applyFont="1" applyFill="1" applyBorder="1" applyAlignment="1">
      <alignment vertical="center"/>
    </xf>
    <xf numFmtId="178" fontId="26" fillId="0" borderId="1" xfId="1" applyNumberFormat="1" applyFont="1" applyFill="1" applyBorder="1" applyAlignment="1" applyProtection="1">
      <alignment vertical="center"/>
    </xf>
    <xf numFmtId="178" fontId="27" fillId="0" borderId="1" xfId="0" applyNumberFormat="1" applyFont="1" applyFill="1" applyBorder="1" applyAlignment="1">
      <alignment vertical="center"/>
    </xf>
    <xf numFmtId="0" fontId="42" fillId="0" borderId="1" xfId="59" applyFont="1" applyFill="1" applyBorder="1" applyAlignment="1" applyProtection="1">
      <alignment vertical="center"/>
      <protection locked="0"/>
    </xf>
    <xf numFmtId="178" fontId="28" fillId="0" borderId="1" xfId="0" applyNumberFormat="1" applyFont="1" applyFill="1" applyBorder="1" applyAlignment="1">
      <alignment vertical="center"/>
    </xf>
    <xf numFmtId="178" fontId="28" fillId="0" borderId="1" xfId="1" applyNumberFormat="1" applyFont="1" applyFill="1" applyBorder="1" applyAlignment="1" applyProtection="1">
      <alignment vertical="center"/>
    </xf>
    <xf numFmtId="178" fontId="29" fillId="0" borderId="1" xfId="0" applyNumberFormat="1" applyFont="1" applyFill="1" applyBorder="1" applyAlignment="1">
      <alignment horizontal="right" vertical="center"/>
    </xf>
    <xf numFmtId="178" fontId="28" fillId="0" borderId="1" xfId="3" applyNumberFormat="1" applyFont="1" applyFill="1" applyBorder="1" applyAlignment="1" applyProtection="1">
      <alignment vertical="center"/>
    </xf>
    <xf numFmtId="0" fontId="44" fillId="0" borderId="1" xfId="59" applyFont="1" applyFill="1" applyBorder="1" applyAlignment="1" applyProtection="1">
      <alignment vertical="center"/>
      <protection locked="0"/>
    </xf>
    <xf numFmtId="182" fontId="26" fillId="0" borderId="1" xfId="0" applyNumberFormat="1" applyFont="1" applyFill="1" applyBorder="1" applyAlignment="1">
      <alignment vertical="center"/>
    </xf>
    <xf numFmtId="0" fontId="3" fillId="0" borderId="8" xfId="0" applyFont="1" applyFill="1" applyBorder="1" applyAlignment="1">
      <alignment horizontal="left" vertical="center"/>
    </xf>
    <xf numFmtId="0" fontId="44" fillId="0" borderId="1" xfId="59" applyFont="1" applyFill="1" applyBorder="1" applyAlignment="1" applyProtection="1">
      <alignment horizontal="center" vertical="center"/>
      <protection locked="0"/>
    </xf>
    <xf numFmtId="182" fontId="27" fillId="0" borderId="1" xfId="0" applyNumberFormat="1" applyFont="1" applyFill="1" applyBorder="1" applyAlignment="1">
      <alignment vertical="center"/>
    </xf>
    <xf numFmtId="0" fontId="3" fillId="0" borderId="1" xfId="61" applyNumberFormat="1" applyFont="1" applyFill="1" applyBorder="1" applyAlignment="1" applyProtection="1">
      <alignment horizontal="left" vertical="center" wrapText="1" indent="1"/>
      <protection locked="0"/>
    </xf>
    <xf numFmtId="1" fontId="3" fillId="0" borderId="1" xfId="61" applyNumberFormat="1" applyFont="1" applyFill="1" applyBorder="1" applyAlignment="1" applyProtection="1">
      <alignment vertical="center" wrapText="1"/>
      <protection locked="0"/>
    </xf>
    <xf numFmtId="1" fontId="3" fillId="0" borderId="1" xfId="61" applyNumberFormat="1" applyFont="1" applyFill="1" applyBorder="1" applyAlignment="1">
      <alignment vertical="center" wrapText="1"/>
    </xf>
    <xf numFmtId="0" fontId="32" fillId="0" borderId="0" xfId="0" applyFont="1" applyFill="1" applyBorder="1" applyAlignment="1">
      <alignment horizontal="left" vertical="top" wrapText="1" indent="8"/>
    </xf>
    <xf numFmtId="0" fontId="36" fillId="0" borderId="0" xfId="0" applyFont="1" applyFill="1" applyBorder="1" applyAlignment="1">
      <alignment horizontal="left" vertical="top" wrapText="1" indent="8"/>
    </xf>
    <xf numFmtId="0" fontId="49" fillId="0" borderId="17" xfId="0" applyFont="1" applyFill="1" applyBorder="1" applyAlignment="1">
      <alignment horizontal="right" vertical="top" wrapText="1"/>
    </xf>
    <xf numFmtId="0" fontId="39" fillId="0" borderId="18" xfId="0" applyFont="1" applyFill="1" applyBorder="1" applyAlignment="1">
      <alignment vertical="center" wrapText="1"/>
    </xf>
    <xf numFmtId="0" fontId="34" fillId="0" borderId="18" xfId="0" applyFont="1" applyFill="1" applyBorder="1" applyAlignment="1">
      <alignment horizontal="left" vertical="center" wrapText="1" indent="3"/>
    </xf>
    <xf numFmtId="0" fontId="50" fillId="0" borderId="0" xfId="0" applyFont="1" applyFill="1" applyBorder="1" applyAlignment="1">
      <alignment horizontal="left" vertical="top"/>
    </xf>
    <xf numFmtId="0" fontId="51" fillId="0" borderId="0" xfId="0" applyFont="1" applyFill="1" applyBorder="1" applyAlignment="1">
      <alignment horizontal="center" vertical="top" wrapText="1"/>
    </xf>
    <xf numFmtId="0" fontId="52" fillId="0" borderId="0" xfId="0" applyFont="1" applyFill="1" applyBorder="1" applyAlignment="1">
      <alignment horizontal="center" vertical="top" wrapText="1"/>
    </xf>
    <xf numFmtId="0" fontId="53" fillId="0" borderId="17" xfId="0" applyFont="1" applyFill="1" applyBorder="1" applyAlignment="1">
      <alignment horizontal="left" vertical="top" wrapText="1" indent="3"/>
    </xf>
    <xf numFmtId="0" fontId="34" fillId="0" borderId="21"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0" fillId="0" borderId="0" xfId="0" applyFill="1" applyBorder="1" applyAlignment="1">
      <alignment vertical="center"/>
    </xf>
    <xf numFmtId="0" fontId="54" fillId="0" borderId="0" xfId="0" applyNumberFormat="1" applyFont="1" applyFill="1" applyBorder="1" applyAlignment="1" applyProtection="1">
      <alignment horizontal="center" vertical="center" wrapText="1"/>
    </xf>
    <xf numFmtId="0" fontId="55" fillId="0" borderId="0" xfId="0" applyNumberFormat="1" applyFont="1" applyFill="1" applyBorder="1" applyAlignment="1" applyProtection="1">
      <alignment wrapText="1"/>
    </xf>
    <xf numFmtId="0" fontId="56" fillId="0" borderId="0" xfId="0" applyNumberFormat="1" applyFont="1" applyFill="1" applyBorder="1" applyAlignment="1" applyProtection="1">
      <alignment horizontal="center"/>
    </xf>
    <xf numFmtId="0" fontId="56" fillId="0" borderId="0" xfId="0" applyNumberFormat="1" applyFont="1" applyFill="1" applyBorder="1" applyAlignment="1" applyProtection="1"/>
    <xf numFmtId="0" fontId="57" fillId="0" borderId="0" xfId="0" applyNumberFormat="1" applyFont="1" applyFill="1" applyBorder="1" applyAlignment="1" applyProtection="1">
      <alignment horizontal="right" vertical="center" wrapText="1"/>
    </xf>
    <xf numFmtId="0" fontId="58" fillId="0" borderId="22" xfId="0" applyNumberFormat="1" applyFont="1" applyFill="1" applyBorder="1" applyAlignment="1" applyProtection="1">
      <alignment horizontal="center" vertical="center" wrapText="1"/>
    </xf>
    <xf numFmtId="0" fontId="59" fillId="0" borderId="8" xfId="0" applyNumberFormat="1" applyFont="1" applyFill="1" applyBorder="1" applyAlignment="1" applyProtection="1">
      <alignment horizontal="center" vertical="center" wrapText="1"/>
    </xf>
    <xf numFmtId="0" fontId="58" fillId="0" borderId="13" xfId="0" applyNumberFormat="1" applyFont="1" applyFill="1" applyBorder="1" applyAlignment="1" applyProtection="1">
      <alignment horizontal="center" vertical="center" wrapText="1"/>
    </xf>
    <xf numFmtId="0" fontId="58" fillId="0" borderId="1" xfId="0" applyNumberFormat="1" applyFont="1" applyFill="1" applyBorder="1" applyAlignment="1" applyProtection="1">
      <alignment horizontal="center" vertical="center" wrapText="1"/>
    </xf>
    <xf numFmtId="0" fontId="58" fillId="0" borderId="24" xfId="0" applyNumberFormat="1" applyFont="1" applyFill="1" applyBorder="1" applyAlignment="1" applyProtection="1">
      <alignment horizontal="center" vertical="center" wrapText="1"/>
    </xf>
    <xf numFmtId="0" fontId="60" fillId="0" borderId="25" xfId="0" applyNumberFormat="1" applyFont="1" applyFill="1" applyBorder="1" applyAlignment="1" applyProtection="1">
      <alignment horizontal="center" vertical="center" wrapText="1"/>
    </xf>
    <xf numFmtId="0" fontId="58" fillId="0" borderId="26" xfId="0" applyNumberFormat="1" applyFont="1" applyFill="1" applyBorder="1" applyAlignment="1" applyProtection="1">
      <alignment horizontal="center" vertical="center" wrapText="1"/>
    </xf>
    <xf numFmtId="0" fontId="58" fillId="0" borderId="27" xfId="0" applyNumberFormat="1" applyFont="1" applyFill="1" applyBorder="1" applyAlignment="1" applyProtection="1">
      <alignment horizontal="center" vertical="center" wrapText="1"/>
    </xf>
    <xf numFmtId="0" fontId="61" fillId="0" borderId="2" xfId="0" applyNumberFormat="1" applyFont="1" applyFill="1" applyBorder="1" applyAlignment="1" applyProtection="1">
      <alignment vertical="center" wrapText="1"/>
    </xf>
    <xf numFmtId="178" fontId="62" fillId="0" borderId="2" xfId="0" applyNumberFormat="1" applyFont="1" applyFill="1" applyBorder="1" applyAlignment="1" applyProtection="1">
      <alignment horizontal="center" vertical="center" wrapText="1"/>
    </xf>
    <xf numFmtId="0" fontId="57" fillId="0" borderId="2" xfId="0" applyNumberFormat="1" applyFont="1" applyFill="1" applyBorder="1" applyAlignment="1" applyProtection="1">
      <alignment vertical="center" wrapText="1"/>
    </xf>
    <xf numFmtId="178" fontId="63" fillId="0" borderId="2" xfId="0"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64" fillId="0" borderId="2" xfId="0" applyNumberFormat="1" applyFont="1" applyFill="1" applyBorder="1" applyAlignment="1" applyProtection="1">
      <alignment vertical="center" wrapText="1"/>
    </xf>
    <xf numFmtId="181" fontId="0" fillId="0" borderId="0" xfId="0" applyNumberFormat="1" applyFill="1" applyBorder="1" applyAlignment="1">
      <alignment vertical="center"/>
    </xf>
    <xf numFmtId="0" fontId="65" fillId="0" borderId="2" xfId="0" applyNumberFormat="1" applyFont="1" applyFill="1" applyBorder="1" applyAlignment="1" applyProtection="1">
      <alignment vertical="center" wrapText="1"/>
    </xf>
    <xf numFmtId="0" fontId="55" fillId="0" borderId="0" xfId="0" applyNumberFormat="1" applyFont="1" applyFill="1" applyBorder="1" applyAlignment="1" applyProtection="1">
      <alignment horizontal="center" vertical="center" wrapText="1"/>
    </xf>
    <xf numFmtId="0" fontId="66" fillId="0" borderId="22" xfId="0" applyNumberFormat="1" applyFont="1" applyFill="1" applyBorder="1" applyAlignment="1" applyProtection="1">
      <alignment horizontal="center" vertical="center"/>
    </xf>
    <xf numFmtId="0" fontId="67" fillId="0" borderId="8" xfId="0" applyNumberFormat="1" applyFont="1" applyFill="1" applyBorder="1" applyAlignment="1" applyProtection="1">
      <alignment horizontal="center" vertical="center"/>
    </xf>
    <xf numFmtId="0" fontId="66" fillId="0" borderId="13" xfId="0" applyNumberFormat="1" applyFont="1" applyFill="1" applyBorder="1" applyAlignment="1" applyProtection="1">
      <alignment horizontal="center" vertical="center"/>
    </xf>
    <xf numFmtId="0" fontId="66" fillId="0" borderId="1" xfId="0" applyNumberFormat="1" applyFont="1" applyFill="1" applyBorder="1" applyAlignment="1" applyProtection="1">
      <alignment horizontal="center" vertical="center"/>
    </xf>
    <xf numFmtId="0" fontId="66" fillId="0" borderId="24" xfId="0" applyNumberFormat="1" applyFont="1" applyFill="1" applyBorder="1" applyAlignment="1" applyProtection="1">
      <alignment horizontal="center" vertical="center"/>
    </xf>
    <xf numFmtId="0" fontId="67" fillId="0" borderId="25" xfId="0" applyNumberFormat="1" applyFont="1" applyFill="1" applyBorder="1" applyAlignment="1" applyProtection="1">
      <alignment horizontal="center" vertical="center"/>
    </xf>
    <xf numFmtId="0" fontId="66" fillId="0" borderId="26" xfId="0" applyNumberFormat="1" applyFont="1" applyFill="1" applyBorder="1" applyAlignment="1" applyProtection="1">
      <alignment horizontal="center" vertical="center"/>
    </xf>
    <xf numFmtId="0" fontId="66" fillId="0" borderId="27" xfId="0" applyNumberFormat="1" applyFont="1" applyFill="1" applyBorder="1" applyAlignment="1" applyProtection="1">
      <alignment horizontal="center" vertical="center"/>
    </xf>
    <xf numFmtId="0" fontId="66" fillId="0" borderId="2" xfId="0" applyNumberFormat="1" applyFont="1" applyFill="1" applyBorder="1" applyAlignment="1" applyProtection="1">
      <alignment horizontal="left" vertical="center" wrapText="1"/>
    </xf>
    <xf numFmtId="3" fontId="68" fillId="0" borderId="2" xfId="0" applyNumberFormat="1" applyFont="1" applyFill="1" applyBorder="1" applyAlignment="1" applyProtection="1">
      <alignment horizontal="center" vertical="center" wrapText="1"/>
    </xf>
    <xf numFmtId="3" fontId="66" fillId="0" borderId="2" xfId="0" applyNumberFormat="1" applyFont="1" applyFill="1" applyBorder="1" applyAlignment="1" applyProtection="1">
      <alignment horizontal="center" vertical="center" wrapText="1"/>
    </xf>
    <xf numFmtId="3" fontId="62" fillId="0" borderId="2" xfId="0" applyNumberFormat="1" applyFont="1" applyFill="1" applyBorder="1" applyAlignment="1" applyProtection="1">
      <alignment horizontal="center" vertical="center" wrapText="1"/>
    </xf>
    <xf numFmtId="0" fontId="56" fillId="0" borderId="2" xfId="0" applyNumberFormat="1" applyFont="1" applyFill="1" applyBorder="1" applyAlignment="1" applyProtection="1">
      <alignment horizontal="left" vertical="center" wrapText="1"/>
    </xf>
    <xf numFmtId="3" fontId="63" fillId="0" borderId="2" xfId="0" applyNumberFormat="1" applyFont="1" applyFill="1" applyBorder="1" applyAlignment="1" applyProtection="1">
      <alignment horizontal="center" vertical="center" wrapText="1"/>
    </xf>
    <xf numFmtId="0" fontId="69" fillId="0" borderId="2" xfId="0" applyNumberFormat="1" applyFont="1" applyFill="1" applyBorder="1" applyAlignment="1" applyProtection="1">
      <alignment horizontal="left" vertical="center" wrapText="1"/>
    </xf>
    <xf numFmtId="3" fontId="63" fillId="3" borderId="2" xfId="0" applyNumberFormat="1" applyFont="1" applyFill="1" applyBorder="1" applyAlignment="1" applyProtection="1">
      <alignment horizontal="center" vertical="center" wrapText="1"/>
    </xf>
    <xf numFmtId="0" fontId="70" fillId="0" borderId="1" xfId="0" applyNumberFormat="1" applyFont="1" applyFill="1" applyBorder="1" applyAlignment="1" applyProtection="1">
      <alignment horizontal="left" vertical="center" wrapText="1"/>
    </xf>
    <xf numFmtId="3" fontId="62" fillId="0" borderId="1" xfId="0" applyNumberFormat="1" applyFont="1" applyFill="1" applyBorder="1" applyAlignment="1" applyProtection="1">
      <alignment horizontal="center" vertical="center" wrapText="1"/>
    </xf>
    <xf numFmtId="0" fontId="71" fillId="0" borderId="28" xfId="0" applyNumberFormat="1" applyFont="1" applyFill="1" applyBorder="1" applyAlignment="1" applyProtection="1">
      <alignment horizontal="left" vertical="center" wrapText="1"/>
    </xf>
    <xf numFmtId="3" fontId="63" fillId="0" borderId="1" xfId="0" applyNumberFormat="1" applyFont="1" applyFill="1" applyBorder="1" applyAlignment="1" applyProtection="1">
      <alignment horizontal="center" vertical="center" wrapText="1"/>
    </xf>
    <xf numFmtId="0" fontId="45" fillId="0" borderId="1" xfId="0" applyFont="1" applyFill="1" applyBorder="1" applyAlignment="1">
      <alignment vertical="center"/>
    </xf>
    <xf numFmtId="0" fontId="56" fillId="0" borderId="28" xfId="0" applyNumberFormat="1" applyFont="1" applyFill="1" applyBorder="1" applyAlignment="1" applyProtection="1">
      <alignment horizontal="left" vertical="center" wrapText="1"/>
    </xf>
    <xf numFmtId="3" fontId="63" fillId="0" borderId="28" xfId="0" applyNumberFormat="1" applyFont="1" applyFill="1" applyBorder="1" applyAlignment="1" applyProtection="1">
      <alignment horizontal="center" vertical="center" wrapText="1"/>
    </xf>
    <xf numFmtId="0" fontId="56" fillId="0" borderId="1" xfId="0" applyNumberFormat="1" applyFont="1" applyFill="1" applyBorder="1" applyAlignment="1" applyProtection="1">
      <alignment horizontal="left" vertical="center" wrapText="1"/>
    </xf>
    <xf numFmtId="0" fontId="53" fillId="0" borderId="0" xfId="0" applyFont="1">
      <alignment vertical="center"/>
    </xf>
    <xf numFmtId="0" fontId="0" fillId="0" borderId="0" xfId="0" applyAlignment="1">
      <alignment vertical="center" wrapText="1"/>
    </xf>
    <xf numFmtId="10" fontId="0" fillId="0" borderId="0" xfId="0" applyNumberFormat="1">
      <alignment vertical="center"/>
    </xf>
    <xf numFmtId="181" fontId="53" fillId="0" borderId="0" xfId="0" applyNumberFormat="1" applyFont="1" applyFill="1" applyAlignment="1">
      <alignment horizontal="left" vertical="center"/>
    </xf>
    <xf numFmtId="0" fontId="0" fillId="0" borderId="0" xfId="0" applyFont="1" applyFill="1" applyAlignment="1">
      <alignment vertical="center" wrapText="1"/>
    </xf>
    <xf numFmtId="178" fontId="0" fillId="0" borderId="0" xfId="0" applyNumberFormat="1" applyFont="1" applyFill="1">
      <alignment vertical="center"/>
    </xf>
    <xf numFmtId="10" fontId="0" fillId="0" borderId="0" xfId="0" applyNumberFormat="1" applyFont="1" applyFill="1">
      <alignment vertical="center"/>
    </xf>
    <xf numFmtId="181" fontId="51" fillId="0" borderId="0" xfId="56" applyNumberFormat="1" applyFont="1" applyFill="1" applyAlignment="1" applyProtection="1">
      <alignment horizontal="center" vertical="center"/>
    </xf>
    <xf numFmtId="0" fontId="13" fillId="0" borderId="0" xfId="56" applyNumberFormat="1" applyFont="1" applyFill="1" applyAlignment="1" applyProtection="1">
      <alignment horizontal="center" vertical="center" wrapText="1"/>
    </xf>
    <xf numFmtId="0" fontId="13" fillId="0" borderId="0" xfId="56" applyNumberFormat="1" applyFont="1" applyFill="1" applyAlignment="1" applyProtection="1">
      <alignment horizontal="center" vertical="center"/>
    </xf>
    <xf numFmtId="10" fontId="72" fillId="0" borderId="0" xfId="56" applyNumberFormat="1" applyFont="1" applyFill="1" applyAlignment="1" applyProtection="1">
      <alignment horizontal="center" vertical="center"/>
    </xf>
    <xf numFmtId="10" fontId="13" fillId="0" borderId="0" xfId="56" applyNumberFormat="1" applyFont="1" applyFill="1" applyAlignment="1" applyProtection="1">
      <alignment horizontal="center" vertical="center"/>
    </xf>
    <xf numFmtId="181" fontId="53" fillId="0" borderId="0" xfId="56" applyNumberFormat="1" applyFont="1" applyFill="1" applyAlignment="1" applyProtection="1">
      <alignment horizontal="left" vertical="center"/>
    </xf>
    <xf numFmtId="0" fontId="20" fillId="0" borderId="10" xfId="56" applyNumberFormat="1" applyFont="1" applyFill="1" applyBorder="1" applyAlignment="1" applyProtection="1">
      <alignment vertical="center" wrapText="1"/>
    </xf>
    <xf numFmtId="178" fontId="20" fillId="0" borderId="0" xfId="0" applyNumberFormat="1" applyFont="1" applyFill="1" applyAlignment="1">
      <alignment vertical="center"/>
    </xf>
    <xf numFmtId="178" fontId="20" fillId="0" borderId="10" xfId="56" applyNumberFormat="1" applyFont="1" applyFill="1" applyBorder="1" applyAlignment="1" applyProtection="1">
      <alignment vertical="center"/>
    </xf>
    <xf numFmtId="182" fontId="20" fillId="0" borderId="10" xfId="56" applyNumberFormat="1" applyFont="1" applyFill="1" applyBorder="1" applyAlignment="1" applyProtection="1">
      <alignment vertical="center"/>
    </xf>
    <xf numFmtId="10" fontId="20" fillId="0" borderId="0" xfId="56" applyNumberFormat="1" applyFont="1" applyFill="1" applyBorder="1" applyAlignment="1" applyProtection="1">
      <alignment vertical="center"/>
    </xf>
    <xf numFmtId="0" fontId="29" fillId="0" borderId="0" xfId="57" applyFont="1" applyFill="1"/>
    <xf numFmtId="10" fontId="29" fillId="0" borderId="0" xfId="57" applyNumberFormat="1" applyFont="1" applyFill="1"/>
    <xf numFmtId="181" fontId="73" fillId="0" borderId="8" xfId="56" applyNumberFormat="1" applyFont="1" applyFill="1" applyBorder="1" applyAlignment="1" applyProtection="1">
      <alignment horizontal="center" vertical="center" wrapText="1"/>
    </xf>
    <xf numFmtId="0" fontId="21" fillId="0" borderId="8" xfId="56" applyNumberFormat="1" applyFont="1" applyFill="1" applyBorder="1" applyAlignment="1" applyProtection="1">
      <alignment horizontal="center" vertical="center" wrapText="1"/>
    </xf>
    <xf numFmtId="178" fontId="22" fillId="0" borderId="1" xfId="0" applyNumberFormat="1" applyFont="1" applyFill="1" applyBorder="1" applyAlignment="1">
      <alignment horizontal="center" vertical="center" wrapText="1"/>
    </xf>
    <xf numFmtId="178" fontId="23" fillId="0" borderId="12" xfId="0" applyNumberFormat="1" applyFont="1" applyFill="1" applyBorder="1" applyAlignment="1">
      <alignment horizontal="center" vertical="center" wrapText="1"/>
    </xf>
    <xf numFmtId="10" fontId="20" fillId="0" borderId="12" xfId="0" applyNumberFormat="1" applyFont="1" applyFill="1" applyBorder="1" applyAlignment="1">
      <alignment horizontal="center" vertical="center" wrapText="1"/>
    </xf>
    <xf numFmtId="10" fontId="23" fillId="0" borderId="13"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0" fontId="23" fillId="0" borderId="1" xfId="0" applyNumberFormat="1" applyFont="1" applyFill="1" applyBorder="1" applyAlignment="1">
      <alignment horizontal="center" vertical="center" wrapText="1"/>
    </xf>
    <xf numFmtId="178" fontId="23" fillId="0" borderId="8" xfId="0" applyNumberFormat="1" applyFont="1" applyFill="1" applyBorder="1" applyAlignment="1">
      <alignment horizontal="center" vertical="center" wrapText="1"/>
    </xf>
    <xf numFmtId="181" fontId="73" fillId="0" borderId="14" xfId="56" applyNumberFormat="1" applyFont="1" applyFill="1" applyBorder="1" applyAlignment="1" applyProtection="1">
      <alignment horizontal="center" vertical="center" wrapText="1"/>
    </xf>
    <xf numFmtId="0" fontId="23" fillId="0" borderId="14" xfId="56" applyNumberFormat="1" applyFont="1" applyFill="1" applyBorder="1" applyAlignment="1" applyProtection="1">
      <alignment horizontal="center" vertical="center" wrapText="1"/>
    </xf>
    <xf numFmtId="178" fontId="21" fillId="0" borderId="1" xfId="0" applyNumberFormat="1" applyFont="1" applyFill="1" applyBorder="1" applyAlignment="1">
      <alignment horizontal="center" vertical="center" shrinkToFit="1"/>
    </xf>
    <xf numFmtId="178" fontId="21" fillId="0" borderId="8" xfId="56" applyNumberFormat="1" applyFont="1" applyFill="1" applyBorder="1" applyAlignment="1" applyProtection="1">
      <alignment horizontal="center" vertical="center" shrinkToFit="1"/>
    </xf>
    <xf numFmtId="178" fontId="43" fillId="0" borderId="14" xfId="0" applyNumberFormat="1" applyFont="1" applyFill="1" applyBorder="1" applyAlignment="1">
      <alignment horizontal="center" vertical="center" wrapText="1"/>
    </xf>
    <xf numFmtId="10" fontId="21" fillId="0" borderId="8" xfId="56" applyNumberFormat="1" applyFont="1" applyFill="1" applyBorder="1" applyAlignment="1" applyProtection="1">
      <alignment horizontal="center" vertical="center" wrapText="1"/>
    </xf>
    <xf numFmtId="0" fontId="21" fillId="0" borderId="1" xfId="57" applyNumberFormat="1" applyFont="1" applyFill="1" applyBorder="1" applyAlignment="1" applyProtection="1">
      <alignment horizontal="center" vertical="center" shrinkToFit="1"/>
    </xf>
    <xf numFmtId="10" fontId="23" fillId="0" borderId="1" xfId="57" applyNumberFormat="1" applyFont="1" applyFill="1" applyBorder="1" applyAlignment="1" applyProtection="1">
      <alignment horizontal="center" vertical="center" shrinkToFit="1"/>
    </xf>
    <xf numFmtId="178" fontId="21" fillId="0" borderId="8" xfId="0" applyNumberFormat="1" applyFont="1" applyFill="1" applyBorder="1" applyAlignment="1">
      <alignment horizontal="center" vertical="center" shrinkToFit="1"/>
    </xf>
    <xf numFmtId="0" fontId="21" fillId="0" borderId="1" xfId="57" applyNumberFormat="1" applyFont="1" applyFill="1" applyBorder="1" applyAlignment="1" applyProtection="1">
      <alignment horizontal="center" vertical="center" wrapText="1" shrinkToFit="1"/>
    </xf>
    <xf numFmtId="178" fontId="23" fillId="0" borderId="14" xfId="0" applyNumberFormat="1" applyFont="1" applyFill="1" applyBorder="1" applyAlignment="1">
      <alignment horizontal="center" vertical="center" wrapText="1"/>
    </xf>
    <xf numFmtId="0" fontId="74" fillId="0" borderId="9" xfId="56" applyNumberFormat="1" applyFont="1" applyFill="1" applyBorder="1" applyAlignment="1" applyProtection="1">
      <alignment horizontal="center" vertical="center" wrapText="1"/>
    </xf>
    <xf numFmtId="0" fontId="23" fillId="0" borderId="9" xfId="56" applyNumberFormat="1" applyFont="1" applyFill="1" applyBorder="1" applyAlignment="1" applyProtection="1">
      <alignment horizontal="center" vertical="center" wrapText="1"/>
    </xf>
    <xf numFmtId="178" fontId="23" fillId="0" borderId="1" xfId="0" applyNumberFormat="1" applyFont="1" applyFill="1" applyBorder="1" applyAlignment="1">
      <alignment horizontal="center" vertical="center" shrinkToFit="1"/>
    </xf>
    <xf numFmtId="178" fontId="23" fillId="0" borderId="9" xfId="56" applyNumberFormat="1" applyFont="1" applyFill="1" applyBorder="1" applyAlignment="1" applyProtection="1">
      <alignment horizontal="center" vertical="center" shrinkToFit="1"/>
    </xf>
    <xf numFmtId="178" fontId="23" fillId="0" borderId="9" xfId="0" applyNumberFormat="1" applyFont="1" applyFill="1" applyBorder="1" applyAlignment="1">
      <alignment horizontal="center" vertical="center" wrapText="1"/>
    </xf>
    <xf numFmtId="10" fontId="23" fillId="0" borderId="9" xfId="56" applyNumberFormat="1" applyFont="1" applyFill="1" applyBorder="1" applyAlignment="1" applyProtection="1">
      <alignment horizontal="center" vertical="center" wrapText="1"/>
    </xf>
    <xf numFmtId="10" fontId="21" fillId="0" borderId="1" xfId="57" applyNumberFormat="1" applyFont="1" applyFill="1" applyBorder="1" applyAlignment="1" applyProtection="1">
      <alignment horizontal="center" vertical="center" shrinkToFit="1"/>
    </xf>
    <xf numFmtId="178" fontId="21" fillId="0" borderId="9" xfId="0" applyNumberFormat="1" applyFont="1" applyFill="1" applyBorder="1" applyAlignment="1">
      <alignment horizontal="center" vertical="center" shrinkToFit="1"/>
    </xf>
    <xf numFmtId="49" fontId="75" fillId="0" borderId="1" xfId="0" applyNumberFormat="1" applyFont="1" applyFill="1" applyBorder="1" applyAlignment="1">
      <alignment horizontal="left" vertical="center"/>
    </xf>
    <xf numFmtId="0" fontId="44" fillId="0" borderId="12" xfId="56" applyNumberFormat="1" applyFont="1" applyFill="1" applyBorder="1" applyAlignment="1" applyProtection="1">
      <alignment vertical="center" wrapText="1" shrinkToFit="1"/>
    </xf>
    <xf numFmtId="3" fontId="76" fillId="0" borderId="1" xfId="0" applyNumberFormat="1" applyFont="1" applyBorder="1">
      <alignment vertical="center"/>
    </xf>
    <xf numFmtId="10" fontId="76" fillId="0" borderId="1" xfId="0" applyNumberFormat="1" applyFont="1" applyBorder="1">
      <alignment vertical="center"/>
    </xf>
    <xf numFmtId="178" fontId="26" fillId="0" borderId="1" xfId="1" applyNumberFormat="1" applyFont="1" applyFill="1" applyBorder="1" applyAlignment="1" applyProtection="1">
      <alignment vertical="center" shrinkToFit="1"/>
    </xf>
    <xf numFmtId="0" fontId="77" fillId="0" borderId="1" xfId="0" applyFont="1" applyBorder="1">
      <alignment vertical="center"/>
    </xf>
    <xf numFmtId="181" fontId="75" fillId="0" borderId="1" xfId="56" applyNumberFormat="1" applyFont="1" applyFill="1" applyBorder="1" applyAlignment="1" applyProtection="1">
      <alignment horizontal="left" vertical="center" shrinkToFit="1"/>
    </xf>
    <xf numFmtId="0" fontId="74" fillId="0" borderId="12" xfId="56" applyNumberFormat="1" applyFont="1" applyFill="1" applyBorder="1" applyAlignment="1" applyProtection="1">
      <alignment vertical="center" wrapText="1" shrinkToFit="1"/>
    </xf>
    <xf numFmtId="0" fontId="76" fillId="0" borderId="1" xfId="0" applyFont="1" applyBorder="1">
      <alignment vertical="center"/>
    </xf>
    <xf numFmtId="178" fontId="26" fillId="0" borderId="1" xfId="58" applyNumberFormat="1" applyFont="1" applyFill="1" applyBorder="1" applyAlignment="1" applyProtection="1">
      <alignment vertical="center"/>
    </xf>
    <xf numFmtId="181" fontId="78" fillId="0" borderId="1" xfId="0" applyNumberFormat="1" applyFont="1" applyFill="1" applyBorder="1" applyAlignment="1">
      <alignment horizontal="left" vertical="center"/>
    </xf>
    <xf numFmtId="181" fontId="78" fillId="0" borderId="12" xfId="0" applyNumberFormat="1" applyFont="1" applyFill="1" applyBorder="1" applyAlignment="1" applyProtection="1">
      <alignment horizontal="left" vertical="center" wrapText="1"/>
      <protection locked="0"/>
    </xf>
    <xf numFmtId="0" fontId="45" fillId="0" borderId="1" xfId="0" applyFont="1" applyBorder="1">
      <alignment vertical="center"/>
    </xf>
    <xf numFmtId="3" fontId="45" fillId="0" borderId="1" xfId="0" applyNumberFormat="1" applyFont="1" applyBorder="1">
      <alignment vertical="center"/>
    </xf>
    <xf numFmtId="0" fontId="28" fillId="0" borderId="1" xfId="58" applyNumberFormat="1" applyFont="1" applyFill="1" applyBorder="1" applyAlignment="1" applyProtection="1">
      <alignment vertical="center"/>
    </xf>
    <xf numFmtId="178" fontId="28" fillId="0" borderId="1" xfId="1" applyNumberFormat="1" applyFont="1" applyFill="1" applyBorder="1" applyAlignment="1" applyProtection="1">
      <alignment vertical="center" shrinkToFit="1"/>
    </xf>
    <xf numFmtId="10" fontId="77" fillId="0" borderId="1" xfId="0" applyNumberFormat="1" applyFont="1" applyBorder="1">
      <alignment vertical="center"/>
    </xf>
    <xf numFmtId="0" fontId="23" fillId="0" borderId="12" xfId="56" applyNumberFormat="1" applyFont="1" applyFill="1" applyBorder="1" applyAlignment="1" applyProtection="1">
      <alignment vertical="center" wrapText="1" shrinkToFit="1"/>
    </xf>
    <xf numFmtId="0" fontId="78" fillId="0" borderId="1" xfId="0" applyNumberFormat="1" applyFont="1" applyFill="1" applyBorder="1" applyAlignment="1">
      <alignment horizontal="left" vertical="center"/>
    </xf>
    <xf numFmtId="178" fontId="26" fillId="0" borderId="1" xfId="0" applyNumberFormat="1" applyFont="1" applyFill="1" applyBorder="1" applyAlignment="1">
      <alignment vertical="center" shrinkToFit="1"/>
    </xf>
    <xf numFmtId="0" fontId="21" fillId="0" borderId="12" xfId="56" applyNumberFormat="1" applyFont="1" applyFill="1" applyBorder="1" applyAlignment="1" applyProtection="1">
      <alignment vertical="center" wrapText="1" shrinkToFit="1"/>
    </xf>
    <xf numFmtId="0" fontId="42" fillId="0" borderId="1" xfId="0" applyFont="1" applyFill="1" applyBorder="1" applyAlignment="1">
      <alignment horizontal="left" vertical="center"/>
    </xf>
    <xf numFmtId="0" fontId="26" fillId="0" borderId="1" xfId="58" applyNumberFormat="1" applyFont="1" applyFill="1" applyBorder="1" applyAlignment="1" applyProtection="1">
      <alignment vertical="center"/>
    </xf>
    <xf numFmtId="0" fontId="75" fillId="0" borderId="1" xfId="56" applyNumberFormat="1" applyFont="1" applyFill="1" applyBorder="1" applyAlignment="1" applyProtection="1">
      <alignment horizontal="left" vertical="center" shrinkToFit="1"/>
    </xf>
    <xf numFmtId="0" fontId="43" fillId="0" borderId="12" xfId="56" applyNumberFormat="1" applyFont="1" applyFill="1" applyBorder="1" applyAlignment="1" applyProtection="1">
      <alignment vertical="center" wrapText="1" shrinkToFit="1"/>
    </xf>
    <xf numFmtId="0" fontId="46" fillId="0" borderId="12" xfId="56" applyNumberFormat="1" applyFont="1" applyFill="1" applyBorder="1" applyAlignment="1" applyProtection="1">
      <alignment vertical="center" wrapText="1" shrinkToFit="1"/>
    </xf>
    <xf numFmtId="0" fontId="28" fillId="4" borderId="1" xfId="58" applyNumberFormat="1" applyFont="1" applyFill="1" applyBorder="1" applyAlignment="1" applyProtection="1">
      <alignment vertical="center"/>
    </xf>
    <xf numFmtId="181" fontId="53" fillId="0" borderId="1" xfId="56" applyNumberFormat="1" applyFont="1" applyFill="1" applyBorder="1" applyAlignment="1" applyProtection="1">
      <alignment horizontal="left" vertical="center" shrinkToFit="1"/>
    </xf>
    <xf numFmtId="0" fontId="42" fillId="0" borderId="12" xfId="56" applyNumberFormat="1" applyFont="1" applyFill="1" applyBorder="1" applyAlignment="1" applyProtection="1">
      <alignment vertical="center" wrapText="1" shrinkToFit="1"/>
    </xf>
    <xf numFmtId="0" fontId="76" fillId="0" borderId="1" xfId="0" applyFont="1" applyFill="1" applyBorder="1">
      <alignment vertical="center"/>
    </xf>
    <xf numFmtId="182" fontId="26" fillId="0" borderId="1" xfId="1" applyNumberFormat="1" applyFont="1" applyFill="1" applyBorder="1" applyAlignment="1" applyProtection="1">
      <alignment vertical="center" shrinkToFit="1"/>
    </xf>
    <xf numFmtId="0" fontId="75" fillId="0" borderId="1" xfId="0" applyNumberFormat="1" applyFont="1" applyFill="1" applyBorder="1" applyAlignment="1" applyProtection="1">
      <alignment horizontal="left" vertical="center" shrinkToFit="1"/>
    </xf>
    <xf numFmtId="0" fontId="44" fillId="0" borderId="12" xfId="0" applyNumberFormat="1" applyFont="1" applyFill="1" applyBorder="1" applyAlignment="1" applyProtection="1">
      <alignment horizontal="left" vertical="center" wrapText="1" shrinkToFit="1"/>
    </xf>
    <xf numFmtId="0" fontId="79" fillId="0" borderId="1" xfId="0" applyFont="1" applyBorder="1">
      <alignment vertical="center"/>
    </xf>
    <xf numFmtId="3" fontId="21" fillId="0" borderId="12" xfId="0" applyNumberFormat="1" applyFont="1" applyFill="1" applyBorder="1" applyAlignment="1" applyProtection="1">
      <alignment horizontal="left" vertical="center" wrapText="1" shrinkToFit="1"/>
    </xf>
    <xf numFmtId="3" fontId="42" fillId="0" borderId="12" xfId="0" applyNumberFormat="1" applyFont="1" applyFill="1" applyBorder="1" applyAlignment="1" applyProtection="1">
      <alignment horizontal="left" vertical="center" wrapText="1"/>
      <protection locked="0"/>
    </xf>
    <xf numFmtId="3" fontId="46" fillId="0" borderId="12" xfId="0" applyNumberFormat="1" applyFont="1" applyFill="1" applyBorder="1" applyAlignment="1" applyProtection="1">
      <alignment horizontal="left" vertical="center" wrapText="1" shrinkToFit="1"/>
    </xf>
    <xf numFmtId="178" fontId="28" fillId="0" borderId="1" xfId="0" applyNumberFormat="1" applyFont="1" applyFill="1" applyBorder="1" applyAlignment="1">
      <alignment vertical="center" shrinkToFit="1"/>
    </xf>
    <xf numFmtId="181" fontId="75" fillId="0" borderId="1" xfId="0" applyNumberFormat="1" applyFont="1" applyFill="1" applyBorder="1" applyAlignment="1" applyProtection="1">
      <alignment horizontal="left" vertical="center" shrinkToFit="1"/>
    </xf>
    <xf numFmtId="0" fontId="21" fillId="0" borderId="12" xfId="0" applyNumberFormat="1" applyFont="1" applyFill="1" applyBorder="1" applyAlignment="1" applyProtection="1">
      <alignment horizontal="center" vertical="center" wrapText="1" shrinkToFit="1"/>
    </xf>
    <xf numFmtId="0" fontId="14" fillId="0" borderId="0" xfId="0" applyFont="1" applyFill="1">
      <alignment vertical="center"/>
    </xf>
    <xf numFmtId="0" fontId="3" fillId="0" borderId="0" xfId="0" applyFont="1" applyFill="1">
      <alignment vertical="center"/>
    </xf>
    <xf numFmtId="0" fontId="42" fillId="0" borderId="0" xfId="0" applyFont="1" applyFill="1">
      <alignment vertical="center"/>
    </xf>
    <xf numFmtId="0" fontId="44" fillId="0" borderId="0" xfId="0" applyFont="1" applyFill="1">
      <alignment vertical="center"/>
    </xf>
    <xf numFmtId="0" fontId="13" fillId="0" borderId="0" xfId="0" applyFont="1" applyFill="1" applyAlignment="1">
      <alignment horizontal="center" vertical="center" shrinkToFit="1"/>
    </xf>
    <xf numFmtId="178" fontId="18" fillId="0" borderId="0" xfId="0" applyNumberFormat="1" applyFont="1" applyFill="1" applyAlignment="1">
      <alignment horizontal="center" vertical="center" shrinkToFit="1"/>
    </xf>
    <xf numFmtId="0" fontId="18" fillId="0" borderId="0" xfId="0" applyFont="1" applyFill="1" applyAlignment="1">
      <alignment horizontal="center" vertical="center" shrinkToFit="1"/>
    </xf>
    <xf numFmtId="0" fontId="29" fillId="0" borderId="0" xfId="0" applyFont="1" applyFill="1">
      <alignment vertical="center"/>
    </xf>
    <xf numFmtId="0" fontId="0" fillId="0" borderId="0" xfId="0" applyFont="1" applyFill="1" applyAlignment="1">
      <alignment vertical="center"/>
    </xf>
    <xf numFmtId="178" fontId="29" fillId="0" borderId="0" xfId="0" applyNumberFormat="1" applyFont="1" applyFill="1">
      <alignment vertical="center"/>
    </xf>
    <xf numFmtId="178" fontId="3" fillId="0" borderId="10" xfId="0" applyNumberFormat="1" applyFont="1" applyFill="1" applyBorder="1" applyAlignment="1" applyProtection="1">
      <alignment vertical="center" wrapText="1"/>
      <protection locked="0"/>
    </xf>
    <xf numFmtId="49" fontId="21" fillId="0" borderId="1" xfId="0" applyNumberFormat="1" applyFont="1" applyFill="1" applyBorder="1" applyAlignment="1" applyProtection="1">
      <alignment horizontal="center" vertical="center"/>
      <protection locked="0"/>
    </xf>
    <xf numFmtId="178" fontId="22" fillId="0" borderId="1" xfId="0" applyNumberFormat="1" applyFont="1" applyFill="1" applyBorder="1" applyAlignment="1">
      <alignment horizontal="center" vertical="center"/>
    </xf>
    <xf numFmtId="178" fontId="74" fillId="0" borderId="1" xfId="0" applyNumberFormat="1" applyFont="1" applyFill="1" applyBorder="1" applyAlignment="1">
      <alignment horizontal="center" vertical="center"/>
    </xf>
    <xf numFmtId="0" fontId="74"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0" xfId="0" applyFont="1" applyFill="1" applyAlignment="1">
      <alignment horizontal="center" vertical="center"/>
    </xf>
    <xf numFmtId="178" fontId="21" fillId="0" borderId="8" xfId="0" applyNumberFormat="1" applyFont="1" applyFill="1" applyBorder="1" applyAlignment="1">
      <alignment horizontal="center" vertical="center" wrapText="1"/>
    </xf>
    <xf numFmtId="178" fontId="21" fillId="0" borderId="1" xfId="0" applyNumberFormat="1" applyFont="1" applyFill="1" applyBorder="1" applyAlignment="1">
      <alignment horizontal="center" vertical="center"/>
    </xf>
    <xf numFmtId="0" fontId="21" fillId="0" borderId="8" xfId="0" applyFont="1" applyFill="1" applyBorder="1" applyAlignment="1">
      <alignment horizontal="center" vertical="center" wrapText="1"/>
    </xf>
    <xf numFmtId="0" fontId="21" fillId="0" borderId="11" xfId="0" applyFont="1" applyFill="1" applyBorder="1" applyAlignment="1">
      <alignment horizontal="center" vertical="center" shrinkToFit="1"/>
    </xf>
    <xf numFmtId="0" fontId="23" fillId="0" borderId="13" xfId="0" applyFont="1" applyFill="1" applyBorder="1" applyAlignment="1">
      <alignment horizontal="center" vertical="center" shrinkToFit="1"/>
    </xf>
    <xf numFmtId="178" fontId="21" fillId="0" borderId="11" xfId="0" applyNumberFormat="1" applyFont="1" applyFill="1" applyBorder="1" applyAlignment="1">
      <alignment horizontal="center" vertical="center" shrinkToFit="1"/>
    </xf>
    <xf numFmtId="178" fontId="23" fillId="0" borderId="1" xfId="0" applyNumberFormat="1" applyFont="1" applyFill="1" applyBorder="1" applyAlignment="1">
      <alignment horizontal="center" vertical="center"/>
    </xf>
    <xf numFmtId="0" fontId="23" fillId="0" borderId="9" xfId="0" applyFont="1" applyFill="1" applyBorder="1" applyAlignment="1">
      <alignment horizontal="center" vertical="center" wrapText="1"/>
    </xf>
    <xf numFmtId="0" fontId="21" fillId="0" borderId="1" xfId="0" applyFont="1" applyFill="1" applyBorder="1" applyAlignment="1">
      <alignment horizontal="center" vertical="center"/>
    </xf>
    <xf numFmtId="49" fontId="44" fillId="0" borderId="1" xfId="0" applyNumberFormat="1" applyFont="1" applyFill="1" applyBorder="1" applyAlignment="1" applyProtection="1">
      <alignment vertical="center"/>
      <protection locked="0"/>
    </xf>
    <xf numFmtId="178" fontId="26" fillId="0" borderId="1" xfId="1" applyNumberFormat="1" applyFont="1" applyFill="1" applyBorder="1" applyAlignment="1">
      <alignment horizontal="right" vertical="center"/>
    </xf>
    <xf numFmtId="10" fontId="26" fillId="0" borderId="1" xfId="3" applyNumberFormat="1" applyFont="1" applyFill="1" applyBorder="1" applyAlignment="1">
      <alignment horizontal="right" vertical="center"/>
    </xf>
    <xf numFmtId="178" fontId="80" fillId="0" borderId="1" xfId="1" applyNumberFormat="1" applyFont="1" applyFill="1" applyBorder="1" applyAlignment="1">
      <alignment horizontal="right" vertical="center"/>
    </xf>
    <xf numFmtId="0" fontId="80" fillId="0" borderId="0" xfId="0" applyFont="1" applyFill="1">
      <alignment vertical="center"/>
    </xf>
    <xf numFmtId="49" fontId="78" fillId="0" borderId="1" xfId="0" applyNumberFormat="1" applyFont="1" applyFill="1" applyBorder="1" applyAlignment="1" applyProtection="1">
      <alignment vertical="center"/>
      <protection locked="0"/>
    </xf>
    <xf numFmtId="178" fontId="28" fillId="0" borderId="1" xfId="1" applyNumberFormat="1" applyFont="1" applyFill="1" applyBorder="1" applyAlignment="1">
      <alignment horizontal="right" vertical="center"/>
    </xf>
    <xf numFmtId="10" fontId="28" fillId="0" borderId="1" xfId="3" applyNumberFormat="1" applyFont="1" applyFill="1" applyBorder="1" applyAlignment="1">
      <alignment horizontal="right" vertical="center"/>
    </xf>
    <xf numFmtId="178" fontId="19" fillId="0" borderId="1" xfId="1" applyNumberFormat="1" applyFont="1" applyFill="1" applyBorder="1" applyAlignment="1">
      <alignment horizontal="right" vertical="center"/>
    </xf>
    <xf numFmtId="0" fontId="44" fillId="0" borderId="1" xfId="56" applyNumberFormat="1" applyFont="1" applyFill="1" applyBorder="1" applyAlignment="1" applyProtection="1">
      <alignment horizontal="left" vertical="center"/>
    </xf>
    <xf numFmtId="0" fontId="44" fillId="0" borderId="1" xfId="0" applyNumberFormat="1" applyFont="1" applyFill="1" applyBorder="1" applyAlignment="1" applyProtection="1">
      <alignment horizontal="left" vertical="center"/>
    </xf>
    <xf numFmtId="0" fontId="21" fillId="0" borderId="1" xfId="0" applyNumberFormat="1" applyFont="1" applyFill="1" applyBorder="1" applyAlignment="1" applyProtection="1">
      <alignment horizontal="left" vertical="center"/>
    </xf>
    <xf numFmtId="0" fontId="78" fillId="0" borderId="1" xfId="0" applyNumberFormat="1" applyFont="1" applyFill="1" applyBorder="1" applyAlignment="1" applyProtection="1">
      <alignment horizontal="left" vertical="center"/>
    </xf>
    <xf numFmtId="178" fontId="28" fillId="0" borderId="1" xfId="0" applyNumberFormat="1" applyFont="1" applyFill="1" applyBorder="1" applyAlignment="1" applyProtection="1">
      <alignment horizontal="right" vertical="center"/>
    </xf>
    <xf numFmtId="178" fontId="19" fillId="0" borderId="1" xfId="0" applyNumberFormat="1" applyFont="1" applyFill="1" applyBorder="1" applyAlignment="1" applyProtection="1">
      <alignment horizontal="right" vertical="center"/>
    </xf>
    <xf numFmtId="178" fontId="81" fillId="0" borderId="1" xfId="0" applyNumberFormat="1" applyFont="1" applyFill="1" applyBorder="1" applyAlignment="1" applyProtection="1">
      <alignment horizontal="right" vertical="center"/>
    </xf>
    <xf numFmtId="0" fontId="28" fillId="0" borderId="1" xfId="0" applyFont="1" applyFill="1" applyBorder="1" applyAlignment="1">
      <alignment horizontal="right" vertical="center"/>
    </xf>
    <xf numFmtId="178" fontId="82" fillId="0" borderId="1" xfId="1" applyNumberFormat="1" applyFont="1" applyFill="1" applyBorder="1" applyAlignment="1">
      <alignment horizontal="right" vertical="center"/>
    </xf>
    <xf numFmtId="178" fontId="26" fillId="0" borderId="1" xfId="0" applyNumberFormat="1" applyFont="1" applyFill="1" applyBorder="1" applyAlignment="1" applyProtection="1">
      <alignment horizontal="right" vertical="center"/>
    </xf>
    <xf numFmtId="178" fontId="80" fillId="0" borderId="1" xfId="0" applyNumberFormat="1" applyFont="1" applyFill="1" applyBorder="1" applyAlignment="1" applyProtection="1">
      <alignment horizontal="right" vertical="center"/>
    </xf>
    <xf numFmtId="178" fontId="28" fillId="0" borderId="1" xfId="0" applyNumberFormat="1" applyFont="1" applyFill="1" applyBorder="1" applyAlignment="1">
      <alignment horizontal="right" vertical="center"/>
    </xf>
    <xf numFmtId="0" fontId="44" fillId="0" borderId="1" xfId="0" applyNumberFormat="1" applyFont="1" applyFill="1" applyBorder="1" applyAlignment="1" applyProtection="1">
      <alignment horizontal="center" vertical="center"/>
    </xf>
    <xf numFmtId="0" fontId="83" fillId="0" borderId="0" xfId="61" applyFont="1" applyAlignment="1">
      <alignment horizontal="center" vertical="center"/>
    </xf>
    <xf numFmtId="0" fontId="28" fillId="0" borderId="0" xfId="61" applyFont="1" applyAlignment="1">
      <alignment vertical="center"/>
    </xf>
    <xf numFmtId="0" fontId="84" fillId="0" borderId="0" xfId="61" applyFont="1" applyAlignment="1">
      <alignment horizontal="center" vertical="center"/>
    </xf>
    <xf numFmtId="0" fontId="85" fillId="0" borderId="0" xfId="61" applyFont="1" applyAlignment="1">
      <alignment vertical="center"/>
    </xf>
    <xf numFmtId="0" fontId="86" fillId="0" borderId="0" xfId="61" applyFont="1" applyAlignment="1">
      <alignment vertical="center"/>
    </xf>
    <xf numFmtId="0" fontId="86" fillId="0" borderId="0" xfId="61" applyFont="1" applyAlignment="1">
      <alignment vertical="center" wrapText="1"/>
    </xf>
    <xf numFmtId="0" fontId="0" fillId="0" borderId="0" xfId="61" applyAlignment="1">
      <alignment vertical="center"/>
    </xf>
    <xf numFmtId="0" fontId="86" fillId="0" borderId="0" xfId="54" applyFont="1" applyAlignment="1">
      <alignment vertical="center"/>
    </xf>
    <xf numFmtId="0" fontId="87" fillId="0" borderId="0" xfId="54" applyFont="1" applyAlignment="1">
      <alignment vertical="center"/>
    </xf>
    <xf numFmtId="0" fontId="86" fillId="0" borderId="0" xfId="62" applyFont="1" applyAlignment="1">
      <alignment vertical="center"/>
    </xf>
    <xf numFmtId="0" fontId="88" fillId="0" borderId="0" xfId="61" applyFont="1"/>
    <xf numFmtId="0" fontId="29" fillId="0" borderId="0" xfId="61" applyFont="1"/>
    <xf numFmtId="0" fontId="89" fillId="0" borderId="0" xfId="61" applyFont="1" applyAlignment="1">
      <alignment horizontal="center"/>
    </xf>
    <xf numFmtId="0" fontId="90" fillId="0" borderId="0" xfId="61" applyFont="1" applyAlignment="1">
      <alignment horizontal="center"/>
    </xf>
    <xf numFmtId="0" fontId="91" fillId="0" borderId="0" xfId="61" applyFont="1" applyAlignment="1">
      <alignment horizontal="center"/>
    </xf>
    <xf numFmtId="0" fontId="84" fillId="0" borderId="0" xfId="61" applyFont="1" applyAlignment="1">
      <alignment horizontal="center"/>
    </xf>
    <xf numFmtId="58" fontId="91" fillId="0" borderId="0" xfId="61" applyNumberFormat="1" applyFont="1" applyAlignment="1">
      <alignment horizont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基支" xfId="49"/>
    <cellStyle name="常规_2016年草案(国资预算定稿)" xfId="50"/>
    <cellStyle name="常规_本级社保" xfId="51"/>
    <cellStyle name="千位分隔[0]_2013年国有资本经营预算草案0107" xfId="52"/>
    <cellStyle name="常规_Sheet1_Sheet3_2016年草案(国资预算定稿)" xfId="53"/>
    <cellStyle name="常规_2013年公共财政预算草案1209" xfId="54"/>
    <cellStyle name="常规_基收" xfId="55"/>
    <cellStyle name="常规_Sheet1" xfId="56"/>
    <cellStyle name="常规_Sheet1_1" xfId="57"/>
    <cellStyle name="常规_公支" xfId="58"/>
    <cellStyle name="常规_2013年政府性基金预算草案0109陈改" xfId="59"/>
    <cellStyle name="常规_Sheet3" xfId="60"/>
    <cellStyle name="常规_广西壮族自治区全区与自治区本级2012年预算执行情况和2013年预算（草案）（最终）" xfId="61"/>
    <cellStyle name="样式 1" xfId="62"/>
    <cellStyle name="常规 2" xfId="63"/>
    <cellStyle name="常规_2013年国有资本经营预算草案0107" xfId="6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externalLink" Target="externalLinks/externalLink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25105;&#30340;&#25991;&#26723;\&#19996;&#26124;&#36130;&#25919;&#20379;&#20859;&#20154;&#21592;&#25968;&#25454;&#36755;&#20837;&#26684;&#24335;\&#19996;&#26124;&#35745;&#21010;&#29983;&#32946;&#26381;&#21153;&#25152;&#36130;&#25919;&#20379;&#20859;&#20154;&#21592;&#25968;&#25454;&#36755;&#20837;&#26684;&#243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N21"/>
  <sheetViews>
    <sheetView workbookViewId="0">
      <selection activeCell="U9" sqref="U9"/>
    </sheetView>
  </sheetViews>
  <sheetFormatPr defaultColWidth="9" defaultRowHeight="14.25"/>
  <cols>
    <col min="1" max="16384" width="9" style="309"/>
  </cols>
  <sheetData>
    <row r="1" ht="20.25" spans="1:14">
      <c r="A1" s="502"/>
      <c r="B1" s="503"/>
      <c r="C1" s="503"/>
      <c r="D1" s="503"/>
      <c r="E1" s="503"/>
      <c r="F1" s="503"/>
      <c r="G1" s="503"/>
      <c r="H1" s="503"/>
      <c r="I1" s="503"/>
      <c r="J1" s="503"/>
      <c r="K1" s="503"/>
      <c r="L1" s="503"/>
      <c r="M1" s="503"/>
      <c r="N1" s="503"/>
    </row>
    <row r="2" ht="15.75" spans="1:14">
      <c r="A2" s="503"/>
      <c r="B2" s="503"/>
      <c r="C2" s="503"/>
      <c r="D2" s="503"/>
      <c r="E2" s="503"/>
      <c r="F2" s="503"/>
      <c r="G2" s="503"/>
      <c r="H2" s="503"/>
      <c r="I2" s="503"/>
      <c r="J2" s="503"/>
      <c r="K2" s="503"/>
      <c r="L2" s="503"/>
      <c r="M2" s="503"/>
      <c r="N2" s="503"/>
    </row>
    <row r="3" ht="15.75" spans="1:14">
      <c r="A3" s="503"/>
      <c r="B3" s="503"/>
      <c r="C3" s="503"/>
      <c r="D3" s="503"/>
      <c r="E3" s="503"/>
      <c r="F3" s="503"/>
      <c r="G3" s="503"/>
      <c r="H3" s="503"/>
      <c r="I3" s="503"/>
      <c r="J3" s="503"/>
      <c r="K3" s="503"/>
      <c r="L3" s="503"/>
      <c r="M3" s="503"/>
      <c r="N3" s="503"/>
    </row>
    <row r="4" ht="15.75" spans="1:14">
      <c r="A4" s="503"/>
      <c r="B4" s="503"/>
      <c r="C4" s="503"/>
      <c r="D4" s="503"/>
      <c r="E4" s="503"/>
      <c r="F4" s="503"/>
      <c r="G4" s="503"/>
      <c r="H4" s="503"/>
      <c r="I4" s="503"/>
      <c r="J4" s="503"/>
      <c r="K4" s="503"/>
      <c r="L4" s="503"/>
      <c r="M4" s="503"/>
      <c r="N4" s="503"/>
    </row>
    <row r="5" ht="15.75" spans="1:14">
      <c r="A5" s="503"/>
      <c r="B5" s="503"/>
      <c r="C5" s="503"/>
      <c r="D5" s="503"/>
      <c r="E5" s="503"/>
      <c r="F5" s="503"/>
      <c r="G5" s="503"/>
      <c r="H5" s="503"/>
      <c r="I5" s="503"/>
      <c r="J5" s="503"/>
      <c r="K5" s="503"/>
      <c r="L5" s="503"/>
      <c r="M5" s="503"/>
      <c r="N5" s="503"/>
    </row>
    <row r="6" ht="15.75" spans="1:14">
      <c r="A6" s="503"/>
      <c r="B6" s="503"/>
      <c r="C6" s="503"/>
      <c r="D6" s="503"/>
      <c r="E6" s="503"/>
      <c r="F6" s="503"/>
      <c r="G6" s="503"/>
      <c r="H6" s="503"/>
      <c r="I6" s="503"/>
      <c r="J6" s="503"/>
      <c r="K6" s="503"/>
      <c r="L6" s="503"/>
      <c r="M6" s="503"/>
      <c r="N6" s="503"/>
    </row>
    <row r="7" ht="15.75" spans="1:14">
      <c r="A7" s="503"/>
      <c r="B7" s="503"/>
      <c r="C7" s="503"/>
      <c r="D7" s="503"/>
      <c r="E7" s="503"/>
      <c r="F7" s="503"/>
      <c r="G7" s="503"/>
      <c r="H7" s="503"/>
      <c r="I7" s="503"/>
      <c r="J7" s="503"/>
      <c r="K7" s="503"/>
      <c r="L7" s="503"/>
      <c r="M7" s="503"/>
      <c r="N7" s="503"/>
    </row>
    <row r="8" ht="45.75" spans="1:14">
      <c r="A8" s="504"/>
      <c r="B8" s="504"/>
      <c r="C8" s="504"/>
      <c r="D8" s="504"/>
      <c r="E8" s="504"/>
      <c r="F8" s="504"/>
      <c r="G8" s="504"/>
      <c r="H8" s="504"/>
      <c r="I8" s="504"/>
      <c r="J8" s="504"/>
      <c r="K8" s="504"/>
      <c r="L8" s="504"/>
      <c r="M8" s="504"/>
      <c r="N8" s="504"/>
    </row>
    <row r="9" ht="46.5" spans="1:14">
      <c r="A9" s="505" t="s">
        <v>0</v>
      </c>
      <c r="B9" s="504"/>
      <c r="C9" s="504"/>
      <c r="D9" s="504"/>
      <c r="E9" s="504"/>
      <c r="F9" s="504"/>
      <c r="G9" s="504"/>
      <c r="H9" s="504"/>
      <c r="I9" s="504"/>
      <c r="J9" s="504"/>
      <c r="K9" s="504"/>
      <c r="L9" s="504"/>
      <c r="M9" s="504"/>
      <c r="N9" s="504"/>
    </row>
    <row r="10" ht="30" spans="1:14">
      <c r="A10" s="506"/>
      <c r="B10" s="506"/>
      <c r="C10" s="506"/>
      <c r="D10" s="506"/>
      <c r="E10" s="506"/>
      <c r="F10" s="506"/>
      <c r="G10" s="506"/>
      <c r="H10" s="506"/>
      <c r="I10" s="506"/>
      <c r="J10" s="506"/>
      <c r="K10" s="506"/>
      <c r="L10" s="506"/>
      <c r="M10" s="506"/>
      <c r="N10" s="506"/>
    </row>
    <row r="11" ht="15.75" spans="1:14">
      <c r="A11" s="503"/>
      <c r="B11" s="503"/>
      <c r="C11" s="503"/>
      <c r="D11" s="503"/>
      <c r="E11" s="503"/>
      <c r="F11" s="503"/>
      <c r="G11" s="503"/>
      <c r="H11" s="503"/>
      <c r="I11" s="503"/>
      <c r="J11" s="503"/>
      <c r="K11" s="503"/>
      <c r="L11" s="503"/>
      <c r="M11" s="503"/>
      <c r="N11" s="503"/>
    </row>
    <row r="12" ht="15.75" spans="1:14">
      <c r="A12" s="503"/>
      <c r="B12" s="503"/>
      <c r="C12" s="503"/>
      <c r="D12" s="503"/>
      <c r="E12" s="503"/>
      <c r="F12" s="503"/>
      <c r="G12" s="503"/>
      <c r="H12" s="503"/>
      <c r="I12" s="503"/>
      <c r="J12" s="503"/>
      <c r="K12" s="503"/>
      <c r="L12" s="503"/>
      <c r="M12" s="503"/>
      <c r="N12" s="503"/>
    </row>
    <row r="13" ht="15.75" spans="1:14">
      <c r="A13" s="503"/>
      <c r="B13" s="503"/>
      <c r="C13" s="503"/>
      <c r="D13" s="503"/>
      <c r="E13" s="503"/>
      <c r="F13" s="503"/>
      <c r="G13" s="503"/>
      <c r="H13" s="503"/>
      <c r="I13" s="503"/>
      <c r="J13" s="503"/>
      <c r="K13" s="503"/>
      <c r="L13" s="503"/>
      <c r="M13" s="503"/>
      <c r="N13" s="503"/>
    </row>
    <row r="14" ht="15.75" spans="1:14">
      <c r="A14" s="503"/>
      <c r="B14" s="503"/>
      <c r="C14" s="503"/>
      <c r="D14" s="503"/>
      <c r="E14" s="503"/>
      <c r="F14" s="503"/>
      <c r="G14" s="503"/>
      <c r="H14" s="503"/>
      <c r="I14" s="503"/>
      <c r="J14" s="503"/>
      <c r="K14" s="503"/>
      <c r="L14" s="503"/>
      <c r="M14" s="503"/>
      <c r="N14" s="503"/>
    </row>
    <row r="15" ht="15.75" spans="1:14">
      <c r="A15" s="503"/>
      <c r="B15" s="503"/>
      <c r="C15" s="503"/>
      <c r="D15" s="503"/>
      <c r="E15" s="503"/>
      <c r="F15" s="503"/>
      <c r="G15" s="503"/>
      <c r="H15" s="503"/>
      <c r="I15" s="503"/>
      <c r="J15" s="503"/>
      <c r="K15" s="503"/>
      <c r="L15" s="503"/>
      <c r="M15" s="503"/>
      <c r="N15" s="503"/>
    </row>
    <row r="16" ht="32.25" spans="1:14">
      <c r="A16" s="507" t="s">
        <v>1</v>
      </c>
      <c r="B16" s="506"/>
      <c r="C16" s="506"/>
      <c r="D16" s="506"/>
      <c r="E16" s="506"/>
      <c r="F16" s="506"/>
      <c r="G16" s="506"/>
      <c r="H16" s="506"/>
      <c r="I16" s="506"/>
      <c r="J16" s="506"/>
      <c r="K16" s="506"/>
      <c r="L16" s="506"/>
      <c r="M16" s="506"/>
      <c r="N16" s="506"/>
    </row>
    <row r="17" ht="30" spans="1:14">
      <c r="A17" s="508">
        <v>46065</v>
      </c>
      <c r="B17" s="508"/>
      <c r="C17" s="508"/>
      <c r="D17" s="508"/>
      <c r="E17" s="508"/>
      <c r="F17" s="508"/>
      <c r="G17" s="508"/>
      <c r="H17" s="508"/>
      <c r="I17" s="508"/>
      <c r="J17" s="508"/>
      <c r="K17" s="508"/>
      <c r="L17" s="508"/>
      <c r="M17" s="508"/>
      <c r="N17" s="508"/>
    </row>
    <row r="18" ht="15.75" spans="1:14">
      <c r="A18" s="503"/>
      <c r="B18" s="503"/>
      <c r="C18" s="503"/>
      <c r="D18" s="503"/>
      <c r="E18" s="503"/>
      <c r="F18" s="503"/>
      <c r="G18" s="503"/>
      <c r="H18" s="503"/>
      <c r="I18" s="503"/>
      <c r="J18" s="503"/>
      <c r="K18" s="503"/>
      <c r="L18" s="503"/>
      <c r="M18" s="503"/>
      <c r="N18" s="503"/>
    </row>
    <row r="19" ht="15.75" spans="1:14">
      <c r="A19" s="503"/>
      <c r="B19" s="503"/>
      <c r="C19" s="503"/>
      <c r="D19" s="503"/>
      <c r="E19" s="503"/>
      <c r="F19" s="503"/>
      <c r="G19" s="503"/>
      <c r="H19" s="503"/>
      <c r="I19" s="503"/>
      <c r="J19" s="503"/>
      <c r="K19" s="503"/>
      <c r="L19" s="503"/>
      <c r="M19" s="503"/>
      <c r="N19" s="503"/>
    </row>
    <row r="20" ht="15.75" spans="1:14">
      <c r="A20" s="503"/>
      <c r="B20" s="503"/>
      <c r="C20" s="503"/>
      <c r="D20" s="503"/>
      <c r="E20" s="503"/>
      <c r="F20" s="503"/>
      <c r="G20" s="503"/>
      <c r="H20" s="503"/>
      <c r="I20" s="503"/>
      <c r="J20" s="503"/>
      <c r="K20" s="503"/>
      <c r="L20" s="503"/>
      <c r="M20" s="503"/>
      <c r="N20" s="503"/>
    </row>
    <row r="21" ht="15.75" spans="1:14">
      <c r="A21" s="503"/>
      <c r="B21" s="503"/>
      <c r="C21" s="503"/>
      <c r="D21" s="503"/>
      <c r="E21" s="503"/>
      <c r="F21" s="503"/>
      <c r="G21" s="503"/>
      <c r="H21" s="503"/>
      <c r="I21" s="503"/>
      <c r="J21" s="503"/>
      <c r="K21" s="503"/>
      <c r="L21" s="503"/>
      <c r="M21" s="503"/>
      <c r="N21" s="503"/>
    </row>
  </sheetData>
  <mergeCells count="5">
    <mergeCell ref="A8:N8"/>
    <mergeCell ref="A9:N9"/>
    <mergeCell ref="A10:N10"/>
    <mergeCell ref="A16:N16"/>
    <mergeCell ref="A17:N17"/>
  </mergeCells>
  <pageMargins left="0.75" right="0.16" top="0.98" bottom="0.59" header="0.51" footer="0.51"/>
  <pageSetup paperSize="9"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B50"/>
  <sheetViews>
    <sheetView topLeftCell="A23" workbookViewId="0">
      <selection activeCell="A11" sqref="A11"/>
    </sheetView>
  </sheetViews>
  <sheetFormatPr defaultColWidth="8.1" defaultRowHeight="14.25" outlineLevelCol="1"/>
  <cols>
    <col min="1" max="1" width="41.9666666666667" style="50" customWidth="1"/>
    <col min="2" max="2" width="43.0916666666667" style="50" customWidth="1"/>
    <col min="3" max="16384" width="8.1" style="50"/>
  </cols>
  <sheetData>
    <row r="1" spans="1:2">
      <c r="A1" s="50" t="s">
        <v>1035</v>
      </c>
    </row>
    <row r="2" ht="40" customHeight="1" spans="1:2">
      <c r="A2" s="174" t="s">
        <v>1036</v>
      </c>
      <c r="B2" s="175"/>
    </row>
    <row r="3" spans="1:2">
      <c r="A3" s="153"/>
      <c r="B3" s="154" t="s">
        <v>30</v>
      </c>
    </row>
    <row r="4" spans="1:2">
      <c r="A4" s="155" t="s">
        <v>1037</v>
      </c>
      <c r="B4" s="155" t="s">
        <v>1038</v>
      </c>
    </row>
    <row r="5" spans="1:2">
      <c r="A5" s="156" t="s">
        <v>1039</v>
      </c>
      <c r="B5" s="157"/>
    </row>
    <row r="6" spans="1:2">
      <c r="A6" s="158" t="s">
        <v>1040</v>
      </c>
      <c r="B6" s="159"/>
    </row>
    <row r="7" spans="1:2">
      <c r="A7" s="158" t="s">
        <v>1041</v>
      </c>
      <c r="B7" s="159"/>
    </row>
    <row r="8" spans="1:2">
      <c r="A8" s="158" t="s">
        <v>1042</v>
      </c>
      <c r="B8" s="159"/>
    </row>
    <row r="9" spans="1:2">
      <c r="A9" s="295" t="s">
        <v>1043</v>
      </c>
      <c r="B9" s="159"/>
    </row>
    <row r="10" spans="1:2">
      <c r="A10" s="158" t="s">
        <v>1044</v>
      </c>
      <c r="B10" s="159"/>
    </row>
    <row r="11" spans="1:2">
      <c r="A11" s="156" t="s">
        <v>1045</v>
      </c>
      <c r="B11" s="157"/>
    </row>
    <row r="12" spans="1:2">
      <c r="A12" s="296" t="s">
        <v>1046</v>
      </c>
      <c r="B12" s="159"/>
    </row>
    <row r="13" spans="1:2">
      <c r="A13" s="158" t="s">
        <v>1047</v>
      </c>
      <c r="B13" s="159"/>
    </row>
    <row r="14" spans="1:2">
      <c r="A14" s="158" t="s">
        <v>1048</v>
      </c>
      <c r="B14" s="159"/>
    </row>
    <row r="15" spans="1:2">
      <c r="A15" s="158" t="s">
        <v>1049</v>
      </c>
      <c r="B15" s="159"/>
    </row>
    <row r="16" spans="1:2">
      <c r="A16" s="158" t="s">
        <v>1050</v>
      </c>
      <c r="B16" s="159"/>
    </row>
    <row r="17" spans="1:2">
      <c r="A17" s="158" t="s">
        <v>1051</v>
      </c>
      <c r="B17" s="159"/>
    </row>
    <row r="18" spans="1:2">
      <c r="A18" s="158" t="s">
        <v>1052</v>
      </c>
      <c r="B18" s="159"/>
    </row>
    <row r="19" spans="1:2">
      <c r="A19" s="158" t="s">
        <v>1053</v>
      </c>
      <c r="B19" s="159"/>
    </row>
    <row r="20" spans="1:2">
      <c r="A20" s="158" t="s">
        <v>1054</v>
      </c>
      <c r="B20" s="159"/>
    </row>
    <row r="21" spans="1:2">
      <c r="A21" s="158" t="s">
        <v>1055</v>
      </c>
      <c r="B21" s="159"/>
    </row>
    <row r="22" spans="1:2">
      <c r="A22" s="158" t="s">
        <v>1056</v>
      </c>
      <c r="B22" s="159"/>
    </row>
    <row r="23" spans="1:2">
      <c r="A23" s="158" t="s">
        <v>1057</v>
      </c>
      <c r="B23" s="159"/>
    </row>
    <row r="24" spans="1:2">
      <c r="A24" s="158" t="s">
        <v>1058</v>
      </c>
      <c r="B24" s="159"/>
    </row>
    <row r="25" spans="1:2">
      <c r="A25" s="158" t="s">
        <v>1059</v>
      </c>
      <c r="B25" s="159"/>
    </row>
    <row r="26" spans="1:2">
      <c r="A26" s="158" t="s">
        <v>1060</v>
      </c>
      <c r="B26" s="159"/>
    </row>
    <row r="27" spans="1:2">
      <c r="A27" s="158" t="s">
        <v>1061</v>
      </c>
      <c r="B27" s="159"/>
    </row>
    <row r="28" spans="1:2">
      <c r="A28" s="158" t="s">
        <v>1062</v>
      </c>
      <c r="B28" s="159"/>
    </row>
    <row r="29" spans="1:2">
      <c r="A29" s="297" t="s">
        <v>1063</v>
      </c>
      <c r="B29" s="157"/>
    </row>
    <row r="30" spans="1:2">
      <c r="A30" s="158" t="s">
        <v>1064</v>
      </c>
      <c r="B30" s="159"/>
    </row>
    <row r="31" spans="1:2">
      <c r="A31" s="158" t="s">
        <v>1065</v>
      </c>
      <c r="B31" s="159"/>
    </row>
    <row r="32" spans="1:2">
      <c r="A32" s="158" t="s">
        <v>1066</v>
      </c>
      <c r="B32" s="159"/>
    </row>
    <row r="33" spans="1:2">
      <c r="A33" s="158" t="s">
        <v>1067</v>
      </c>
      <c r="B33" s="159"/>
    </row>
    <row r="34" spans="1:2">
      <c r="A34" s="158" t="s">
        <v>1068</v>
      </c>
      <c r="B34" s="159"/>
    </row>
    <row r="35" spans="1:2">
      <c r="A35" s="158" t="s">
        <v>1069</v>
      </c>
      <c r="B35" s="159"/>
    </row>
    <row r="36" spans="1:2">
      <c r="A36" s="158" t="s">
        <v>1070</v>
      </c>
      <c r="B36" s="159"/>
    </row>
    <row r="37" spans="1:2">
      <c r="A37" s="158" t="s">
        <v>1071</v>
      </c>
      <c r="B37" s="159"/>
    </row>
    <row r="38" spans="1:2">
      <c r="A38" s="158" t="s">
        <v>1072</v>
      </c>
      <c r="B38" s="159"/>
    </row>
    <row r="39" spans="1:2">
      <c r="A39" s="158" t="s">
        <v>1073</v>
      </c>
      <c r="B39" s="159"/>
    </row>
    <row r="40" spans="1:2">
      <c r="A40" s="158" t="s">
        <v>1074</v>
      </c>
      <c r="B40" s="159"/>
    </row>
    <row r="41" spans="1:2">
      <c r="A41" s="160" t="s">
        <v>1075</v>
      </c>
      <c r="B41" s="159"/>
    </row>
    <row r="42" spans="1:2">
      <c r="A42" s="160" t="s">
        <v>118</v>
      </c>
      <c r="B42" s="159"/>
    </row>
    <row r="43" spans="1:2">
      <c r="A43" s="158" t="s">
        <v>1076</v>
      </c>
      <c r="B43" s="159"/>
    </row>
    <row r="44" spans="1:2">
      <c r="A44" s="158" t="s">
        <v>1077</v>
      </c>
      <c r="B44" s="159"/>
    </row>
    <row r="45" spans="1:2">
      <c r="A45" s="158" t="s">
        <v>1078</v>
      </c>
      <c r="B45" s="159"/>
    </row>
    <row r="46" spans="1:2">
      <c r="A46" s="158" t="s">
        <v>1079</v>
      </c>
      <c r="B46" s="159"/>
    </row>
    <row r="47" spans="1:2">
      <c r="A47" s="158" t="s">
        <v>1080</v>
      </c>
      <c r="B47" s="159"/>
    </row>
    <row r="48" spans="1:2">
      <c r="A48" s="158" t="s">
        <v>881</v>
      </c>
      <c r="B48" s="159"/>
    </row>
    <row r="49" spans="1:2">
      <c r="A49" s="161" t="s">
        <v>1081</v>
      </c>
      <c r="B49" s="157"/>
    </row>
    <row r="50" spans="1:2">
      <c r="A50" s="50" t="s">
        <v>1082</v>
      </c>
    </row>
  </sheetData>
  <mergeCells count="1">
    <mergeCell ref="A2:B2"/>
  </mergeCells>
  <pageMargins left="0.75" right="0.75" top="1" bottom="1" header="0.509027777777778" footer="0.509027777777778"/>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K31"/>
  <sheetViews>
    <sheetView workbookViewId="0">
      <pane xSplit="2" ySplit="6" topLeftCell="C7" activePane="bottomRight" state="frozen"/>
      <selection/>
      <selection pane="topRight"/>
      <selection pane="bottomLeft"/>
      <selection pane="bottomRight" activeCell="N23" sqref="N23"/>
    </sheetView>
  </sheetViews>
  <sheetFormatPr defaultColWidth="9" defaultRowHeight="14.25"/>
  <cols>
    <col min="1" max="1" width="10" style="253" hidden="1" customWidth="1"/>
    <col min="2" max="2" width="31.375" style="251" customWidth="1"/>
    <col min="3" max="3" width="11.25" style="251" customWidth="1"/>
    <col min="4" max="4" width="10.875" style="251" customWidth="1"/>
    <col min="5" max="5" width="11" style="251" customWidth="1"/>
    <col min="6" max="6" width="11.75" style="251" customWidth="1"/>
    <col min="7" max="7" width="11" style="251" customWidth="1"/>
    <col min="8" max="8" width="10.5" style="251" customWidth="1"/>
    <col min="9" max="9" width="11" style="251" customWidth="1"/>
    <col min="10" max="10" width="10.25" style="251" customWidth="1"/>
    <col min="11" max="11" width="8.75" style="254" hidden="1" customWidth="1"/>
    <col min="12" max="16383" width="9" style="249" customWidth="1"/>
    <col min="16384" max="16384" width="9" style="249"/>
  </cols>
  <sheetData>
    <row r="1" s="249" customFormat="1" ht="22" customHeight="1" spans="1:11">
      <c r="A1" s="253"/>
      <c r="B1" s="251" t="s">
        <v>1083</v>
      </c>
      <c r="C1" s="251"/>
      <c r="D1" s="251"/>
      <c r="E1" s="251"/>
      <c r="F1" s="251"/>
      <c r="G1" s="251"/>
      <c r="H1" s="251"/>
      <c r="I1" s="251"/>
      <c r="J1" s="251"/>
      <c r="K1" s="254"/>
    </row>
    <row r="2" s="249" customFormat="1" ht="30" customHeight="1" spans="1:11">
      <c r="A2" s="255"/>
      <c r="B2" s="152" t="s">
        <v>1084</v>
      </c>
      <c r="C2" s="152"/>
      <c r="D2" s="152"/>
      <c r="E2" s="152"/>
      <c r="F2" s="152"/>
      <c r="G2" s="152"/>
      <c r="H2" s="152"/>
      <c r="I2" s="152"/>
      <c r="J2" s="152"/>
      <c r="K2" s="254"/>
    </row>
    <row r="3" s="249" customFormat="1" spans="1:11">
      <c r="A3" s="256"/>
      <c r="B3" s="257"/>
      <c r="C3" s="258"/>
      <c r="D3" s="257"/>
      <c r="E3" s="257"/>
      <c r="F3" s="257"/>
      <c r="G3" s="257"/>
      <c r="H3" s="257"/>
      <c r="I3" s="259" t="s">
        <v>30</v>
      </c>
      <c r="J3" s="259"/>
      <c r="K3" s="254"/>
    </row>
    <row r="4" s="249" customFormat="1" spans="1:11">
      <c r="A4" s="260"/>
      <c r="B4" s="261" t="s">
        <v>31</v>
      </c>
      <c r="C4" s="194" t="s">
        <v>1085</v>
      </c>
      <c r="D4" s="195"/>
      <c r="E4" s="195"/>
      <c r="F4" s="195"/>
      <c r="G4" s="195"/>
      <c r="H4" s="262" t="s">
        <v>1086</v>
      </c>
      <c r="I4" s="204"/>
      <c r="J4" s="204"/>
      <c r="K4" s="263" t="s">
        <v>1087</v>
      </c>
    </row>
    <row r="5" s="249" customFormat="1" spans="1:11">
      <c r="A5" s="260"/>
      <c r="B5" s="261"/>
      <c r="C5" s="244" t="s">
        <v>35</v>
      </c>
      <c r="D5" s="244" t="s">
        <v>36</v>
      </c>
      <c r="E5" s="243" t="s">
        <v>1088</v>
      </c>
      <c r="F5" s="203" t="s">
        <v>147</v>
      </c>
      <c r="G5" s="264"/>
      <c r="H5" s="243" t="s">
        <v>39</v>
      </c>
      <c r="I5" s="243" t="s">
        <v>40</v>
      </c>
      <c r="J5" s="204"/>
      <c r="K5" s="265"/>
    </row>
    <row r="6" s="249" customFormat="1" spans="1:11">
      <c r="A6" s="260"/>
      <c r="B6" s="261"/>
      <c r="C6" s="195"/>
      <c r="D6" s="195"/>
      <c r="E6" s="204"/>
      <c r="F6" s="244" t="s">
        <v>149</v>
      </c>
      <c r="G6" s="195" t="s">
        <v>1089</v>
      </c>
      <c r="H6" s="204"/>
      <c r="I6" s="243" t="s">
        <v>149</v>
      </c>
      <c r="J6" s="204" t="s">
        <v>1089</v>
      </c>
      <c r="K6" s="265"/>
    </row>
    <row r="7" s="249" customFormat="1" ht="15.75" spans="1:11">
      <c r="A7" s="260">
        <v>1030148</v>
      </c>
      <c r="B7" s="232" t="s">
        <v>1090</v>
      </c>
      <c r="C7" s="266">
        <v>36588</v>
      </c>
      <c r="D7" s="266">
        <v>3445</v>
      </c>
      <c r="E7" s="267">
        <v>0.0942</v>
      </c>
      <c r="F7" s="266">
        <v>-41340</v>
      </c>
      <c r="G7" s="267">
        <v>-0.9231</v>
      </c>
      <c r="H7" s="266">
        <v>35857</v>
      </c>
      <c r="I7" s="266">
        <v>32105</v>
      </c>
      <c r="J7" s="267">
        <v>9.3193</v>
      </c>
      <c r="K7" s="212">
        <v>44785</v>
      </c>
    </row>
    <row r="8" s="249" customFormat="1" ht="15.75" spans="1:11">
      <c r="A8" s="260">
        <v>103014801</v>
      </c>
      <c r="B8" s="234" t="s">
        <v>1091</v>
      </c>
      <c r="C8" s="268">
        <v>30788</v>
      </c>
      <c r="D8" s="268">
        <v>2538</v>
      </c>
      <c r="E8" s="269">
        <v>0.0824</v>
      </c>
      <c r="F8" s="270">
        <v>-14398</v>
      </c>
      <c r="G8" s="269">
        <v>-0.8501</v>
      </c>
      <c r="H8" s="268">
        <v>29197</v>
      </c>
      <c r="I8" s="270">
        <v>26659</v>
      </c>
      <c r="J8" s="269">
        <v>10.5039</v>
      </c>
      <c r="K8" s="220">
        <v>16936</v>
      </c>
    </row>
    <row r="9" s="249" customFormat="1" ht="15.75" spans="1:11">
      <c r="A9" s="260">
        <v>103014802</v>
      </c>
      <c r="B9" s="234" t="s">
        <v>1092</v>
      </c>
      <c r="C9" s="268"/>
      <c r="D9" s="268"/>
      <c r="E9" s="269"/>
      <c r="F9" s="270">
        <v>-3</v>
      </c>
      <c r="G9" s="269">
        <v>-1</v>
      </c>
      <c r="H9" s="268"/>
      <c r="I9" s="270" t="s">
        <v>65</v>
      </c>
      <c r="J9" s="269"/>
      <c r="K9" s="220">
        <v>3</v>
      </c>
    </row>
    <row r="10" s="249" customFormat="1" ht="15.75" spans="1:11">
      <c r="A10" s="260">
        <v>103014803</v>
      </c>
      <c r="B10" s="234" t="s">
        <v>1093</v>
      </c>
      <c r="C10" s="268">
        <v>3550</v>
      </c>
      <c r="D10" s="268">
        <v>431</v>
      </c>
      <c r="E10" s="269">
        <v>0.1214</v>
      </c>
      <c r="F10" s="270">
        <v>-2941</v>
      </c>
      <c r="G10" s="269">
        <v>-0.8722</v>
      </c>
      <c r="H10" s="268">
        <v>3000</v>
      </c>
      <c r="I10" s="270">
        <v>2569</v>
      </c>
      <c r="J10" s="269">
        <v>5.9606</v>
      </c>
      <c r="K10" s="220">
        <v>3372</v>
      </c>
    </row>
    <row r="11" s="249" customFormat="1" ht="15.75" spans="1:11">
      <c r="A11" s="260"/>
      <c r="B11" s="234" t="s">
        <v>1094</v>
      </c>
      <c r="C11" s="268"/>
      <c r="D11" s="268"/>
      <c r="E11" s="269"/>
      <c r="F11" s="270">
        <v>139</v>
      </c>
      <c r="G11" s="269">
        <v>-1</v>
      </c>
      <c r="H11" s="268"/>
      <c r="I11" s="270" t="s">
        <v>65</v>
      </c>
      <c r="J11" s="269"/>
      <c r="K11" s="271"/>
    </row>
    <row r="12" s="249" customFormat="1" ht="15.75" spans="1:11">
      <c r="A12" s="260"/>
      <c r="B12" s="234" t="s">
        <v>1095</v>
      </c>
      <c r="C12" s="268"/>
      <c r="D12" s="272"/>
      <c r="E12" s="269"/>
      <c r="F12" s="270">
        <v>-24613</v>
      </c>
      <c r="G12" s="269">
        <v>-1</v>
      </c>
      <c r="H12" s="268"/>
      <c r="I12" s="270" t="s">
        <v>65</v>
      </c>
      <c r="J12" s="269"/>
      <c r="K12" s="271"/>
    </row>
    <row r="13" s="249" customFormat="1" ht="15.75" spans="1:11">
      <c r="A13" s="260">
        <v>103014898</v>
      </c>
      <c r="B13" s="234" t="s">
        <v>1096</v>
      </c>
      <c r="C13" s="268"/>
      <c r="D13" s="273">
        <v>-122</v>
      </c>
      <c r="E13" s="269"/>
      <c r="F13" s="270">
        <v>-233</v>
      </c>
      <c r="G13" s="269">
        <v>-2.0991</v>
      </c>
      <c r="H13" s="268"/>
      <c r="I13" s="270">
        <v>122</v>
      </c>
      <c r="J13" s="269">
        <v>-1</v>
      </c>
      <c r="K13" s="220">
        <v>-139</v>
      </c>
    </row>
    <row r="14" s="249" customFormat="1" ht="15.75" spans="1:11">
      <c r="A14" s="260">
        <v>103014899</v>
      </c>
      <c r="B14" s="234" t="s">
        <v>1097</v>
      </c>
      <c r="C14" s="268">
        <v>2250</v>
      </c>
      <c r="D14" s="268">
        <v>598</v>
      </c>
      <c r="E14" s="269">
        <v>0.2658</v>
      </c>
      <c r="F14" s="270">
        <v>194</v>
      </c>
      <c r="G14" s="269">
        <v>0.4802</v>
      </c>
      <c r="H14" s="268">
        <v>3660</v>
      </c>
      <c r="I14" s="270">
        <v>3062</v>
      </c>
      <c r="J14" s="269">
        <v>5.1204</v>
      </c>
      <c r="K14" s="220">
        <v>24613</v>
      </c>
    </row>
    <row r="15" s="250" customFormat="1" ht="15.75" spans="1:11">
      <c r="A15" s="260">
        <v>1030156</v>
      </c>
      <c r="B15" s="232" t="s">
        <v>1098</v>
      </c>
      <c r="C15" s="274">
        <v>110</v>
      </c>
      <c r="D15" s="275">
        <v>101</v>
      </c>
      <c r="E15" s="267">
        <v>0.9182</v>
      </c>
      <c r="F15" s="266">
        <v>-10</v>
      </c>
      <c r="G15" s="267">
        <v>-0.0901</v>
      </c>
      <c r="H15" s="274">
        <v>110</v>
      </c>
      <c r="I15" s="266">
        <v>9</v>
      </c>
      <c r="J15" s="267">
        <v>0.0891</v>
      </c>
      <c r="K15" s="212">
        <v>111</v>
      </c>
    </row>
    <row r="16" s="250" customFormat="1" ht="15.75" spans="1:11">
      <c r="A16" s="260">
        <v>1030178</v>
      </c>
      <c r="B16" s="232" t="s">
        <v>1099</v>
      </c>
      <c r="C16" s="274">
        <v>500</v>
      </c>
      <c r="D16" s="275">
        <v>438</v>
      </c>
      <c r="E16" s="267">
        <v>0.876</v>
      </c>
      <c r="F16" s="266">
        <v>34</v>
      </c>
      <c r="G16" s="267">
        <v>0.0842</v>
      </c>
      <c r="H16" s="274">
        <v>500</v>
      </c>
      <c r="I16" s="266">
        <v>62</v>
      </c>
      <c r="J16" s="267">
        <v>0.1416</v>
      </c>
      <c r="K16" s="212">
        <v>404</v>
      </c>
    </row>
    <row r="17" s="249" customFormat="1" ht="15.75" spans="1:11">
      <c r="A17" s="260">
        <v>1030199</v>
      </c>
      <c r="B17" s="232" t="s">
        <v>1100</v>
      </c>
      <c r="C17" s="274"/>
      <c r="D17" s="275"/>
      <c r="E17" s="267"/>
      <c r="F17" s="266" t="s">
        <v>65</v>
      </c>
      <c r="G17" s="267"/>
      <c r="H17" s="274"/>
      <c r="I17" s="266" t="s">
        <v>65</v>
      </c>
      <c r="J17" s="267"/>
      <c r="K17" s="212"/>
    </row>
    <row r="18" s="250" customFormat="1" ht="15.75" spans="1:11">
      <c r="A18" s="260">
        <v>10310</v>
      </c>
      <c r="B18" s="276" t="s">
        <v>1101</v>
      </c>
      <c r="C18" s="266">
        <v>5556</v>
      </c>
      <c r="D18" s="266">
        <v>4305</v>
      </c>
      <c r="E18" s="267">
        <v>0.7748</v>
      </c>
      <c r="F18" s="266">
        <v>-609</v>
      </c>
      <c r="G18" s="267">
        <v>-0.1239</v>
      </c>
      <c r="H18" s="266">
        <v>4031</v>
      </c>
      <c r="I18" s="266">
        <v>-274</v>
      </c>
      <c r="J18" s="267">
        <v>-0.0636</v>
      </c>
      <c r="K18" s="277">
        <v>4914</v>
      </c>
    </row>
    <row r="19" s="250" customFormat="1" ht="24" spans="1:11">
      <c r="A19" s="260">
        <v>1031006</v>
      </c>
      <c r="B19" s="278" t="s">
        <v>1102</v>
      </c>
      <c r="C19" s="266">
        <v>1271</v>
      </c>
      <c r="D19" s="266">
        <v>274</v>
      </c>
      <c r="E19" s="267">
        <v>0.2156</v>
      </c>
      <c r="F19" s="266">
        <v>-947</v>
      </c>
      <c r="G19" s="267">
        <v>-0.7756</v>
      </c>
      <c r="H19" s="266" t="s">
        <v>65</v>
      </c>
      <c r="I19" s="266">
        <v>-274</v>
      </c>
      <c r="J19" s="267">
        <v>-1</v>
      </c>
      <c r="K19" s="277">
        <v>1221</v>
      </c>
    </row>
    <row r="20" s="250" customFormat="1" ht="15.75" spans="1:11">
      <c r="A20" s="260">
        <v>103100601</v>
      </c>
      <c r="B20" s="279" t="s">
        <v>1103</v>
      </c>
      <c r="C20" s="270"/>
      <c r="D20" s="270"/>
      <c r="E20" s="269"/>
      <c r="F20" s="270" t="s">
        <v>65</v>
      </c>
      <c r="G20" s="267"/>
      <c r="H20" s="270"/>
      <c r="I20" s="270" t="s">
        <v>65</v>
      </c>
      <c r="J20" s="267"/>
      <c r="K20" s="220"/>
    </row>
    <row r="21" s="250" customFormat="1" ht="15.75" spans="1:11">
      <c r="A21" s="260">
        <v>103100602</v>
      </c>
      <c r="B21" s="279" t="s">
        <v>1104</v>
      </c>
      <c r="C21" s="270">
        <v>1271</v>
      </c>
      <c r="D21" s="270">
        <v>274</v>
      </c>
      <c r="E21" s="269">
        <v>0.2156</v>
      </c>
      <c r="F21" s="270">
        <v>-947</v>
      </c>
      <c r="G21" s="267">
        <v>-0.7756</v>
      </c>
      <c r="H21" s="270"/>
      <c r="I21" s="270">
        <v>-274</v>
      </c>
      <c r="J21" s="269">
        <v>-1</v>
      </c>
      <c r="K21" s="220">
        <v>1221</v>
      </c>
    </row>
    <row r="22" s="250" customFormat="1" ht="24" spans="1:11">
      <c r="A22" s="260">
        <v>103100699</v>
      </c>
      <c r="B22" s="279" t="s">
        <v>1105</v>
      </c>
      <c r="C22" s="270"/>
      <c r="D22" s="270"/>
      <c r="E22" s="269"/>
      <c r="F22" s="270"/>
      <c r="G22" s="267"/>
      <c r="H22" s="270"/>
      <c r="I22" s="270" t="s">
        <v>65</v>
      </c>
      <c r="J22" s="269" t="e">
        <v>#DIV/0!</v>
      </c>
      <c r="K22" s="220"/>
    </row>
    <row r="23" s="250" customFormat="1" ht="24" spans="1:11">
      <c r="A23" s="260">
        <v>1031099</v>
      </c>
      <c r="B23" s="278" t="s">
        <v>1106</v>
      </c>
      <c r="C23" s="266">
        <v>4285</v>
      </c>
      <c r="D23" s="266">
        <v>4031</v>
      </c>
      <c r="E23" s="267">
        <v>0.9407</v>
      </c>
      <c r="F23" s="266">
        <v>338</v>
      </c>
      <c r="G23" s="267">
        <v>0.0915</v>
      </c>
      <c r="H23" s="266">
        <v>4031</v>
      </c>
      <c r="I23" s="266" t="s">
        <v>65</v>
      </c>
      <c r="J23" s="267">
        <v>0</v>
      </c>
      <c r="K23" s="277">
        <v>3693</v>
      </c>
    </row>
    <row r="24" s="251" customFormat="1" ht="24" spans="1:11">
      <c r="A24" s="260">
        <v>103109998</v>
      </c>
      <c r="B24" s="279" t="s">
        <v>1107</v>
      </c>
      <c r="C24" s="270">
        <v>4285</v>
      </c>
      <c r="D24" s="270">
        <v>4031</v>
      </c>
      <c r="E24" s="269">
        <v>0.9407</v>
      </c>
      <c r="F24" s="270">
        <v>338</v>
      </c>
      <c r="G24" s="269">
        <v>0.0915</v>
      </c>
      <c r="H24" s="270">
        <v>4031</v>
      </c>
      <c r="I24" s="270" t="s">
        <v>65</v>
      </c>
      <c r="J24" s="269">
        <v>0</v>
      </c>
      <c r="K24" s="220">
        <v>3693</v>
      </c>
    </row>
    <row r="25" s="252" customFormat="1" ht="15.75" spans="1:11">
      <c r="A25" s="280"/>
      <c r="B25" s="281" t="s">
        <v>1108</v>
      </c>
      <c r="C25" s="266">
        <v>42754</v>
      </c>
      <c r="D25" s="266">
        <v>8289</v>
      </c>
      <c r="E25" s="267">
        <v>0.1939</v>
      </c>
      <c r="F25" s="266">
        <v>-41925</v>
      </c>
      <c r="G25" s="267">
        <v>-0.8349</v>
      </c>
      <c r="H25" s="266">
        <v>40498</v>
      </c>
      <c r="I25" s="266">
        <v>32209</v>
      </c>
      <c r="J25" s="267">
        <v>3.8858</v>
      </c>
      <c r="K25" s="277">
        <v>50214</v>
      </c>
    </row>
    <row r="26" s="250" customFormat="1" ht="15.75" spans="1:11">
      <c r="A26" s="260"/>
      <c r="B26" s="281" t="s">
        <v>1109</v>
      </c>
      <c r="C26" s="282">
        <v>16815</v>
      </c>
      <c r="D26" s="282">
        <v>69646</v>
      </c>
      <c r="E26" s="267">
        <v>4.1419</v>
      </c>
      <c r="F26" s="283">
        <v>4890</v>
      </c>
      <c r="G26" s="267">
        <v>0.0755</v>
      </c>
      <c r="H26" s="282">
        <v>15632</v>
      </c>
      <c r="I26" s="266">
        <v>-54014</v>
      </c>
      <c r="J26" s="267">
        <v>-0.7756</v>
      </c>
      <c r="K26" s="284">
        <v>64756</v>
      </c>
    </row>
    <row r="27" s="249" customFormat="1" ht="15.75" spans="1:11">
      <c r="A27" s="260"/>
      <c r="B27" s="285" t="s">
        <v>1110</v>
      </c>
      <c r="C27" s="286">
        <v>533</v>
      </c>
      <c r="D27" s="286">
        <v>1817</v>
      </c>
      <c r="E27" s="269">
        <v>3.409</v>
      </c>
      <c r="F27" s="287">
        <v>-9164</v>
      </c>
      <c r="G27" s="269">
        <v>-0.8345</v>
      </c>
      <c r="H27" s="286">
        <v>342</v>
      </c>
      <c r="I27" s="270">
        <v>-1475</v>
      </c>
      <c r="J27" s="269">
        <v>-0.8118</v>
      </c>
      <c r="K27" s="288">
        <v>10981</v>
      </c>
    </row>
    <row r="28" s="249" customFormat="1" ht="15.75" spans="1:11">
      <c r="A28" s="260"/>
      <c r="B28" s="285" t="s">
        <v>1111</v>
      </c>
      <c r="C28" s="286">
        <v>16282</v>
      </c>
      <c r="D28" s="286">
        <v>16282</v>
      </c>
      <c r="E28" s="269">
        <v>1</v>
      </c>
      <c r="F28" s="287">
        <v>7629</v>
      </c>
      <c r="G28" s="269">
        <v>0.8817</v>
      </c>
      <c r="H28" s="286">
        <v>7090</v>
      </c>
      <c r="I28" s="270">
        <v>-9192</v>
      </c>
      <c r="J28" s="269">
        <v>-0.5645</v>
      </c>
      <c r="K28" s="288">
        <v>8653</v>
      </c>
    </row>
    <row r="29" s="249" customFormat="1" ht="15.75" spans="1:11">
      <c r="A29" s="260"/>
      <c r="B29" s="285" t="s">
        <v>1112</v>
      </c>
      <c r="C29" s="286"/>
      <c r="D29" s="286"/>
      <c r="E29" s="267"/>
      <c r="F29" s="287">
        <v>-296</v>
      </c>
      <c r="G29" s="289">
        <v>-1</v>
      </c>
      <c r="H29" s="286"/>
      <c r="I29" s="270" t="s">
        <v>65</v>
      </c>
      <c r="J29" s="269"/>
      <c r="K29" s="288">
        <v>296</v>
      </c>
    </row>
    <row r="30" s="249" customFormat="1" ht="15.75" spans="1:11">
      <c r="A30" s="260"/>
      <c r="B30" s="290" t="s">
        <v>1113</v>
      </c>
      <c r="C30" s="291"/>
      <c r="D30" s="266">
        <v>51547</v>
      </c>
      <c r="E30" s="267"/>
      <c r="F30" s="283">
        <v>6721</v>
      </c>
      <c r="G30" s="267"/>
      <c r="H30" s="291">
        <v>8200</v>
      </c>
      <c r="I30" s="266">
        <v>-43347</v>
      </c>
      <c r="J30" s="267">
        <v>-0.8409</v>
      </c>
      <c r="K30" s="212">
        <v>44826</v>
      </c>
    </row>
    <row r="31" s="249" customFormat="1" ht="15.75" spans="1:11">
      <c r="A31" s="292"/>
      <c r="B31" s="293" t="s">
        <v>1114</v>
      </c>
      <c r="C31" s="291">
        <v>59569</v>
      </c>
      <c r="D31" s="291">
        <v>77935</v>
      </c>
      <c r="E31" s="267">
        <v>1.3083</v>
      </c>
      <c r="F31" s="283">
        <v>-37035</v>
      </c>
      <c r="G31" s="267">
        <v>-0.3221</v>
      </c>
      <c r="H31" s="291">
        <v>56130</v>
      </c>
      <c r="I31" s="266">
        <v>-21805</v>
      </c>
      <c r="J31" s="267">
        <v>-0.2798</v>
      </c>
      <c r="K31" s="294">
        <v>114970</v>
      </c>
    </row>
  </sheetData>
  <mergeCells count="12">
    <mergeCell ref="B2:J2"/>
    <mergeCell ref="I3:J3"/>
    <mergeCell ref="C4:G4"/>
    <mergeCell ref="H4:J4"/>
    <mergeCell ref="F5:G5"/>
    <mergeCell ref="I5:J5"/>
    <mergeCell ref="B4:B6"/>
    <mergeCell ref="C5:C6"/>
    <mergeCell ref="D5:D6"/>
    <mergeCell ref="E5:E6"/>
    <mergeCell ref="H5:H6"/>
    <mergeCell ref="K4:K6"/>
  </mergeCells>
  <printOptions horizontalCentered="1"/>
  <pageMargins left="0.590277777777778" right="0.590277777777778" top="0.239583333333333" bottom="0.239583333333333" header="0.161111111111111" footer="0.259722222222222"/>
  <pageSetup paperSize="9" orientation="landscape" horizontalDpi="600"/>
  <headerFooter alignWithMargins="0" scaleWithDoc="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9">
    <pageSetUpPr fitToPage="1"/>
  </sheetPr>
  <dimension ref="A1:N108"/>
  <sheetViews>
    <sheetView workbookViewId="0">
      <pane xSplit="2" ySplit="6" topLeftCell="D7" activePane="bottomRight" state="frozen"/>
      <selection/>
      <selection pane="topRight"/>
      <selection pane="bottomLeft"/>
      <selection pane="bottomRight" activeCell="H111" sqref="H111"/>
    </sheetView>
  </sheetViews>
  <sheetFormatPr defaultColWidth="9" defaultRowHeight="14.25"/>
  <cols>
    <col min="1" max="1" width="17.55" style="184" hidden="1" customWidth="1"/>
    <col min="2" max="2" width="38.25" style="185" customWidth="1"/>
    <col min="3" max="3" width="10.625" style="185" customWidth="1"/>
    <col min="4" max="4" width="10.375" style="185" customWidth="1"/>
    <col min="5" max="5" width="11.25" style="185" customWidth="1"/>
    <col min="6" max="6" width="10.375" style="185" customWidth="1"/>
    <col min="7" max="7" width="8.875" style="185" customWidth="1"/>
    <col min="8" max="8" width="10.5" style="185" customWidth="1"/>
    <col min="9" max="9" width="10.875" style="185" customWidth="1"/>
    <col min="10" max="10" width="9.5" style="185" customWidth="1"/>
    <col min="11" max="11" width="10.125" style="185" customWidth="1"/>
    <col min="12" max="12" width="9" style="185" hidden="1" customWidth="1"/>
    <col min="13" max="14" width="9" style="184" hidden="1" customWidth="1"/>
    <col min="15" max="16384" width="9" style="184"/>
  </cols>
  <sheetData>
    <row r="1" s="184" customFormat="1" ht="21" customHeight="1" spans="1:14">
      <c r="B1" s="185" t="s">
        <v>1115</v>
      </c>
      <c r="C1" s="185"/>
      <c r="D1" s="185"/>
      <c r="E1" s="185"/>
      <c r="F1" s="185"/>
      <c r="G1" s="185"/>
      <c r="H1" s="185"/>
      <c r="I1" s="185"/>
      <c r="J1" s="185"/>
      <c r="K1" s="185"/>
      <c r="L1" s="185"/>
    </row>
    <row r="2" s="184" customFormat="1" ht="30" customHeight="1" spans="1:14">
      <c r="B2" s="152" t="s">
        <v>1116</v>
      </c>
      <c r="C2" s="152"/>
      <c r="D2" s="152"/>
      <c r="E2" s="152"/>
      <c r="F2" s="152"/>
      <c r="G2" s="152"/>
      <c r="H2" s="152"/>
      <c r="I2" s="152"/>
      <c r="J2" s="152"/>
      <c r="K2" s="152"/>
      <c r="L2" s="188"/>
    </row>
    <row r="3" s="184" customFormat="1" spans="1:14">
      <c r="B3" s="189"/>
      <c r="C3" s="190"/>
      <c r="D3" s="190"/>
      <c r="E3" s="190"/>
      <c r="F3" s="190"/>
      <c r="G3" s="190"/>
      <c r="H3" s="190"/>
      <c r="I3" s="190"/>
      <c r="J3" s="192" t="s">
        <v>30</v>
      </c>
      <c r="K3" s="192"/>
      <c r="L3" s="190"/>
    </row>
    <row r="4" s="184" customFormat="1" spans="1:14">
      <c r="B4" s="193" t="s">
        <v>140</v>
      </c>
      <c r="C4" s="194" t="s">
        <v>1085</v>
      </c>
      <c r="D4" s="195"/>
      <c r="E4" s="195"/>
      <c r="F4" s="195"/>
      <c r="G4" s="195"/>
      <c r="H4" s="195"/>
      <c r="I4" s="194" t="s">
        <v>1086</v>
      </c>
      <c r="J4" s="195"/>
      <c r="K4" s="195"/>
      <c r="L4" s="197" t="s">
        <v>1087</v>
      </c>
    </row>
    <row r="5" s="184" customFormat="1" spans="1:14">
      <c r="B5" s="198"/>
      <c r="C5" s="199" t="s">
        <v>35</v>
      </c>
      <c r="D5" s="199" t="s">
        <v>145</v>
      </c>
      <c r="E5" s="199" t="s">
        <v>36</v>
      </c>
      <c r="F5" s="200" t="s">
        <v>1117</v>
      </c>
      <c r="G5" s="199" t="s">
        <v>147</v>
      </c>
      <c r="H5" s="201"/>
      <c r="I5" s="199" t="s">
        <v>39</v>
      </c>
      <c r="J5" s="243" t="s">
        <v>1118</v>
      </c>
      <c r="K5" s="204"/>
      <c r="L5" s="197"/>
    </row>
    <row r="6" s="184" customFormat="1" spans="1:14">
      <c r="B6" s="198"/>
      <c r="C6" s="201"/>
      <c r="D6" s="199"/>
      <c r="E6" s="201"/>
      <c r="F6" s="205"/>
      <c r="G6" s="199" t="s">
        <v>149</v>
      </c>
      <c r="H6" s="201" t="s">
        <v>1089</v>
      </c>
      <c r="I6" s="201"/>
      <c r="J6" s="244" t="s">
        <v>149</v>
      </c>
      <c r="K6" s="195" t="s">
        <v>1089</v>
      </c>
      <c r="L6" s="197"/>
    </row>
    <row r="7" s="184" customFormat="1" ht="15.75" spans="1:14">
      <c r="A7" s="184">
        <v>207</v>
      </c>
      <c r="B7" s="208" t="s">
        <v>370</v>
      </c>
      <c r="C7" s="212">
        <v>12</v>
      </c>
      <c r="D7" s="209">
        <v>16</v>
      </c>
      <c r="E7" s="209" t="s">
        <v>65</v>
      </c>
      <c r="F7" s="210">
        <v>0</v>
      </c>
      <c r="G7" s="209" t="s">
        <v>65</v>
      </c>
      <c r="H7" s="210"/>
      <c r="I7" s="209">
        <v>3</v>
      </c>
      <c r="J7" s="209">
        <v>-9</v>
      </c>
      <c r="K7" s="211"/>
      <c r="L7" s="212">
        <v>0</v>
      </c>
      <c r="M7" s="184">
        <f t="shared" ref="M7:M70" si="0">LEN(A7)</f>
        <v>3</v>
      </c>
    </row>
    <row r="8" s="184" customFormat="1" ht="15.75" spans="1:14">
      <c r="A8" s="184">
        <v>20707</v>
      </c>
      <c r="B8" s="213" t="s">
        <v>1119</v>
      </c>
      <c r="C8" s="212">
        <v>12</v>
      </c>
      <c r="D8" s="209">
        <v>16</v>
      </c>
      <c r="E8" s="209" t="s">
        <v>65</v>
      </c>
      <c r="F8" s="210">
        <v>0</v>
      </c>
      <c r="G8" s="209" t="s">
        <v>65</v>
      </c>
      <c r="H8" s="210"/>
      <c r="I8" s="209">
        <v>3</v>
      </c>
      <c r="J8" s="209">
        <v>-9</v>
      </c>
      <c r="K8" s="211">
        <v>-0.75</v>
      </c>
      <c r="L8" s="212">
        <v>0</v>
      </c>
      <c r="M8" s="184">
        <f t="shared" si="0"/>
        <v>5</v>
      </c>
    </row>
    <row r="9" s="184" customFormat="1" ht="15.75" hidden="1" spans="1:14">
      <c r="A9" s="184">
        <v>2070701</v>
      </c>
      <c r="B9" s="214" t="s">
        <v>1120</v>
      </c>
      <c r="C9" s="245" t="s">
        <v>65</v>
      </c>
      <c r="D9" s="245"/>
      <c r="E9" s="220" t="s">
        <v>65</v>
      </c>
      <c r="F9" s="246"/>
      <c r="G9" s="220" t="s">
        <v>65</v>
      </c>
      <c r="H9" s="246"/>
      <c r="I9" s="245"/>
      <c r="J9" s="220" t="s">
        <v>65</v>
      </c>
      <c r="K9" s="247"/>
      <c r="L9" s="220">
        <v>0</v>
      </c>
      <c r="M9" s="184">
        <f t="shared" si="0"/>
        <v>7</v>
      </c>
      <c r="N9" s="184" t="s">
        <v>156</v>
      </c>
    </row>
    <row r="10" s="184" customFormat="1" ht="15.75" hidden="1" spans="1:14">
      <c r="A10" s="184">
        <v>2070702</v>
      </c>
      <c r="B10" s="214" t="s">
        <v>1121</v>
      </c>
      <c r="C10" s="245" t="s">
        <v>65</v>
      </c>
      <c r="D10" s="245"/>
      <c r="E10" s="220" t="s">
        <v>65</v>
      </c>
      <c r="F10" s="246"/>
      <c r="G10" s="220" t="s">
        <v>65</v>
      </c>
      <c r="H10" s="246"/>
      <c r="I10" s="245"/>
      <c r="J10" s="220" t="s">
        <v>65</v>
      </c>
      <c r="K10" s="247"/>
      <c r="L10" s="220">
        <v>0</v>
      </c>
      <c r="M10" s="184">
        <f t="shared" si="0"/>
        <v>7</v>
      </c>
      <c r="N10" s="184" t="s">
        <v>156</v>
      </c>
    </row>
    <row r="11" s="184" customFormat="1" ht="15.75" hidden="1" spans="1:14">
      <c r="A11" s="184">
        <v>2070703</v>
      </c>
      <c r="B11" s="214" t="s">
        <v>1122</v>
      </c>
      <c r="C11" s="245" t="s">
        <v>65</v>
      </c>
      <c r="D11" s="245"/>
      <c r="E11" s="220" t="s">
        <v>65</v>
      </c>
      <c r="F11" s="246"/>
      <c r="G11" s="220" t="s">
        <v>65</v>
      </c>
      <c r="H11" s="246"/>
      <c r="I11" s="245"/>
      <c r="J11" s="220" t="s">
        <v>65</v>
      </c>
      <c r="K11" s="247"/>
      <c r="L11" s="220">
        <v>0</v>
      </c>
      <c r="M11" s="184">
        <f t="shared" si="0"/>
        <v>7</v>
      </c>
      <c r="N11" s="184" t="s">
        <v>156</v>
      </c>
    </row>
    <row r="12" s="184" customFormat="1" ht="15.75" spans="1:14">
      <c r="A12" s="184">
        <v>2070799</v>
      </c>
      <c r="B12" s="214" t="s">
        <v>1123</v>
      </c>
      <c r="C12" s="245">
        <v>12</v>
      </c>
      <c r="D12" s="215">
        <v>16</v>
      </c>
      <c r="E12" s="216" t="s">
        <v>65</v>
      </c>
      <c r="F12" s="217">
        <v>0</v>
      </c>
      <c r="G12" s="216" t="s">
        <v>65</v>
      </c>
      <c r="H12" s="217"/>
      <c r="I12" s="215">
        <v>3</v>
      </c>
      <c r="J12" s="216">
        <v>-9</v>
      </c>
      <c r="K12" s="241">
        <v>-0.75</v>
      </c>
      <c r="L12" s="220">
        <v>0</v>
      </c>
      <c r="M12" s="184">
        <f t="shared" si="0"/>
        <v>7</v>
      </c>
    </row>
    <row r="13" s="184" customFormat="1" ht="15.75" spans="1:14">
      <c r="A13" s="184">
        <v>212</v>
      </c>
      <c r="B13" s="208" t="s">
        <v>622</v>
      </c>
      <c r="C13" s="212">
        <v>28150</v>
      </c>
      <c r="D13" s="209">
        <v>20495</v>
      </c>
      <c r="E13" s="209">
        <v>23731</v>
      </c>
      <c r="F13" s="210">
        <v>1.1579</v>
      </c>
      <c r="G13" s="209">
        <v>-9895</v>
      </c>
      <c r="H13" s="210">
        <v>-0.2943</v>
      </c>
      <c r="I13" s="209">
        <v>10615</v>
      </c>
      <c r="J13" s="209">
        <v>-17535</v>
      </c>
      <c r="K13" s="211">
        <v>-0.6229</v>
      </c>
      <c r="L13" s="212">
        <v>33626</v>
      </c>
      <c r="M13" s="184">
        <f t="shared" si="0"/>
        <v>3</v>
      </c>
    </row>
    <row r="14" s="184" customFormat="1" ht="17" customHeight="1" spans="1:14">
      <c r="A14" s="184">
        <v>21208</v>
      </c>
      <c r="B14" s="221" t="s">
        <v>1124</v>
      </c>
      <c r="C14" s="212">
        <v>17541</v>
      </c>
      <c r="D14" s="209" t="s">
        <v>65</v>
      </c>
      <c r="E14" s="209">
        <v>310</v>
      </c>
      <c r="F14" s="210"/>
      <c r="G14" s="209">
        <v>-17500</v>
      </c>
      <c r="H14" s="210">
        <v>-0.9826</v>
      </c>
      <c r="I14" s="209">
        <v>10085</v>
      </c>
      <c r="J14" s="209">
        <v>-7456</v>
      </c>
      <c r="K14" s="211">
        <v>-0.4251</v>
      </c>
      <c r="L14" s="212">
        <v>17810</v>
      </c>
      <c r="M14" s="184">
        <f t="shared" si="0"/>
        <v>5</v>
      </c>
    </row>
    <row r="15" s="184" customFormat="1" ht="15.75" spans="1:14">
      <c r="A15" s="184">
        <v>2120801</v>
      </c>
      <c r="B15" s="214" t="s">
        <v>1125</v>
      </c>
      <c r="C15" s="220">
        <v>500</v>
      </c>
      <c r="D15" s="215" t="s">
        <v>65</v>
      </c>
      <c r="E15" s="216">
        <v>55</v>
      </c>
      <c r="F15" s="217"/>
      <c r="G15" s="216">
        <v>-642</v>
      </c>
      <c r="H15" s="217">
        <v>-0.9211</v>
      </c>
      <c r="I15" s="216">
        <v>700</v>
      </c>
      <c r="J15" s="216">
        <v>200</v>
      </c>
      <c r="K15" s="241">
        <v>0.4</v>
      </c>
      <c r="L15" s="220">
        <v>697</v>
      </c>
      <c r="M15" s="184">
        <f t="shared" si="0"/>
        <v>7</v>
      </c>
    </row>
    <row r="16" s="184" customFormat="1" ht="15.75" spans="1:14">
      <c r="A16" s="184">
        <v>2120802</v>
      </c>
      <c r="B16" s="214" t="s">
        <v>1126</v>
      </c>
      <c r="C16" s="220">
        <v>250</v>
      </c>
      <c r="D16" s="215" t="s">
        <v>65</v>
      </c>
      <c r="E16" s="216" t="s">
        <v>65</v>
      </c>
      <c r="F16" s="217"/>
      <c r="G16" s="216">
        <v>-50</v>
      </c>
      <c r="H16" s="217">
        <v>-1</v>
      </c>
      <c r="I16" s="216">
        <v>100</v>
      </c>
      <c r="J16" s="216">
        <v>-150</v>
      </c>
      <c r="K16" s="241">
        <v>-0.6</v>
      </c>
      <c r="L16" s="220">
        <v>50</v>
      </c>
      <c r="M16" s="184">
        <f t="shared" si="0"/>
        <v>7</v>
      </c>
    </row>
    <row r="17" s="184" customFormat="1" ht="15.75" spans="1:14">
      <c r="A17" s="184">
        <v>2120803</v>
      </c>
      <c r="B17" s="214" t="s">
        <v>1127</v>
      </c>
      <c r="C17" s="220">
        <v>90</v>
      </c>
      <c r="D17" s="215" t="s">
        <v>65</v>
      </c>
      <c r="E17" s="216" t="s">
        <v>65</v>
      </c>
      <c r="F17" s="217"/>
      <c r="G17" s="216">
        <v>-90</v>
      </c>
      <c r="H17" s="217">
        <v>-1</v>
      </c>
      <c r="I17" s="216"/>
      <c r="J17" s="216">
        <v>-90</v>
      </c>
      <c r="K17" s="241">
        <v>-1</v>
      </c>
      <c r="L17" s="220">
        <v>90</v>
      </c>
      <c r="M17" s="184">
        <f t="shared" si="0"/>
        <v>7</v>
      </c>
    </row>
    <row r="18" s="184" customFormat="1" ht="15.75" spans="1:14">
      <c r="A18" s="184">
        <v>2120804</v>
      </c>
      <c r="B18" s="214" t="s">
        <v>1128</v>
      </c>
      <c r="C18" s="220">
        <v>15250</v>
      </c>
      <c r="D18" s="215" t="s">
        <v>65</v>
      </c>
      <c r="E18" s="216">
        <v>255</v>
      </c>
      <c r="F18" s="217"/>
      <c r="G18" s="216">
        <v>-15415</v>
      </c>
      <c r="H18" s="217">
        <v>-0.9837</v>
      </c>
      <c r="I18" s="216">
        <v>8000</v>
      </c>
      <c r="J18" s="216">
        <v>-7250</v>
      </c>
      <c r="K18" s="241">
        <v>-0.4754</v>
      </c>
      <c r="L18" s="220">
        <v>15670</v>
      </c>
      <c r="M18" s="184">
        <f t="shared" si="0"/>
        <v>7</v>
      </c>
    </row>
    <row r="19" s="184" customFormat="1" ht="15.75" spans="1:14">
      <c r="A19" s="184">
        <v>2120805</v>
      </c>
      <c r="B19" s="214" t="s">
        <v>1129</v>
      </c>
      <c r="C19" s="220">
        <v>31</v>
      </c>
      <c r="D19" s="215" t="s">
        <v>65</v>
      </c>
      <c r="E19" s="216" t="s">
        <v>65</v>
      </c>
      <c r="F19" s="217"/>
      <c r="G19" s="216">
        <v>-32</v>
      </c>
      <c r="H19" s="217">
        <v>-1</v>
      </c>
      <c r="I19" s="216">
        <v>535</v>
      </c>
      <c r="J19" s="216">
        <v>504</v>
      </c>
      <c r="K19" s="241">
        <v>16.2581</v>
      </c>
      <c r="L19" s="220">
        <v>32</v>
      </c>
      <c r="M19" s="184">
        <f t="shared" si="0"/>
        <v>7</v>
      </c>
    </row>
    <row r="20" s="184" customFormat="1" ht="15.75" spans="1:14">
      <c r="A20" s="184">
        <v>2120806</v>
      </c>
      <c r="B20" s="214" t="s">
        <v>1130</v>
      </c>
      <c r="C20" s="220" t="s">
        <v>65</v>
      </c>
      <c r="D20" s="215" t="s">
        <v>65</v>
      </c>
      <c r="E20" s="216" t="s">
        <v>65</v>
      </c>
      <c r="F20" s="217"/>
      <c r="G20" s="216">
        <v>-30</v>
      </c>
      <c r="H20" s="217">
        <v>-1</v>
      </c>
      <c r="I20" s="216"/>
      <c r="J20" s="216" t="s">
        <v>65</v>
      </c>
      <c r="K20" s="241"/>
      <c r="L20" s="220">
        <v>30</v>
      </c>
      <c r="M20" s="184">
        <f t="shared" si="0"/>
        <v>7</v>
      </c>
    </row>
    <row r="21" s="184" customFormat="1" ht="15.75" hidden="1" spans="1:14">
      <c r="A21" s="184">
        <v>2120807</v>
      </c>
      <c r="B21" s="214" t="s">
        <v>1131</v>
      </c>
      <c r="C21" s="220" t="s">
        <v>65</v>
      </c>
      <c r="D21" s="245"/>
      <c r="E21" s="220" t="s">
        <v>65</v>
      </c>
      <c r="F21" s="246"/>
      <c r="G21" s="220" t="s">
        <v>65</v>
      </c>
      <c r="H21" s="246"/>
      <c r="I21" s="220"/>
      <c r="J21" s="220" t="s">
        <v>65</v>
      </c>
      <c r="K21" s="247"/>
      <c r="L21" s="220">
        <v>0</v>
      </c>
      <c r="M21" s="184">
        <f t="shared" si="0"/>
        <v>7</v>
      </c>
      <c r="N21" s="184" t="s">
        <v>156</v>
      </c>
    </row>
    <row r="22" s="184" customFormat="1" ht="15.75" hidden="1" spans="1:14">
      <c r="A22" s="184">
        <v>2120809</v>
      </c>
      <c r="B22" s="214" t="s">
        <v>1132</v>
      </c>
      <c r="C22" s="220" t="s">
        <v>65</v>
      </c>
      <c r="D22" s="245"/>
      <c r="E22" s="220" t="s">
        <v>65</v>
      </c>
      <c r="F22" s="246"/>
      <c r="G22" s="220" t="s">
        <v>65</v>
      </c>
      <c r="H22" s="246"/>
      <c r="I22" s="220"/>
      <c r="J22" s="220" t="s">
        <v>65</v>
      </c>
      <c r="K22" s="247"/>
      <c r="L22" s="220">
        <v>0</v>
      </c>
      <c r="M22" s="184">
        <f t="shared" si="0"/>
        <v>7</v>
      </c>
      <c r="N22" s="184" t="s">
        <v>156</v>
      </c>
    </row>
    <row r="23" s="184" customFormat="1" ht="15.75" spans="1:14">
      <c r="A23" s="184">
        <v>2120810</v>
      </c>
      <c r="B23" s="214" t="s">
        <v>1133</v>
      </c>
      <c r="C23" s="220" t="s">
        <v>65</v>
      </c>
      <c r="D23" s="215" t="s">
        <v>65</v>
      </c>
      <c r="E23" s="216" t="s">
        <v>65</v>
      </c>
      <c r="F23" s="217"/>
      <c r="G23" s="216">
        <v>-284</v>
      </c>
      <c r="H23" s="217">
        <v>-1</v>
      </c>
      <c r="I23" s="216"/>
      <c r="J23" s="216" t="s">
        <v>65</v>
      </c>
      <c r="K23" s="241"/>
      <c r="L23" s="220">
        <v>284</v>
      </c>
      <c r="M23" s="184">
        <f t="shared" si="0"/>
        <v>7</v>
      </c>
    </row>
    <row r="24" s="184" customFormat="1" ht="15.75" hidden="1" spans="1:14">
      <c r="A24" s="184">
        <v>2120811</v>
      </c>
      <c r="B24" s="214" t="s">
        <v>1134</v>
      </c>
      <c r="C24" s="220" t="s">
        <v>65</v>
      </c>
      <c r="D24" s="245"/>
      <c r="E24" s="220" t="s">
        <v>65</v>
      </c>
      <c r="F24" s="246"/>
      <c r="G24" s="220" t="s">
        <v>65</v>
      </c>
      <c r="H24" s="246"/>
      <c r="I24" s="220"/>
      <c r="J24" s="220" t="s">
        <v>65</v>
      </c>
      <c r="K24" s="247"/>
      <c r="L24" s="220">
        <v>0</v>
      </c>
      <c r="M24" s="184">
        <f t="shared" si="0"/>
        <v>7</v>
      </c>
      <c r="N24" s="184" t="s">
        <v>156</v>
      </c>
    </row>
    <row r="25" s="184" customFormat="1" ht="15.75" spans="1:14">
      <c r="A25" s="184">
        <v>2120814</v>
      </c>
      <c r="B25" s="214" t="s">
        <v>1135</v>
      </c>
      <c r="C25" s="220">
        <v>500</v>
      </c>
      <c r="D25" s="215" t="s">
        <v>65</v>
      </c>
      <c r="E25" s="216" t="s">
        <v>65</v>
      </c>
      <c r="F25" s="217"/>
      <c r="G25" s="216">
        <v>-937</v>
      </c>
      <c r="H25" s="217">
        <v>-1</v>
      </c>
      <c r="I25" s="216">
        <v>250</v>
      </c>
      <c r="J25" s="216">
        <v>-250</v>
      </c>
      <c r="K25" s="241">
        <v>-0.5</v>
      </c>
      <c r="L25" s="220">
        <v>937</v>
      </c>
      <c r="M25" s="184">
        <f t="shared" si="0"/>
        <v>7</v>
      </c>
    </row>
    <row r="26" s="184" customFormat="1" ht="15.75" spans="1:14">
      <c r="A26" s="184">
        <v>2120815</v>
      </c>
      <c r="B26" s="214" t="s">
        <v>1136</v>
      </c>
      <c r="C26" s="220">
        <v>250</v>
      </c>
      <c r="D26" s="215" t="s">
        <v>65</v>
      </c>
      <c r="E26" s="216" t="s">
        <v>65</v>
      </c>
      <c r="F26" s="217"/>
      <c r="G26" s="216" t="s">
        <v>65</v>
      </c>
      <c r="H26" s="217"/>
      <c r="I26" s="216"/>
      <c r="J26" s="216">
        <v>-250</v>
      </c>
      <c r="K26" s="241">
        <v>-1</v>
      </c>
      <c r="L26" s="220">
        <v>0</v>
      </c>
      <c r="M26" s="184">
        <f t="shared" si="0"/>
        <v>7</v>
      </c>
    </row>
    <row r="27" s="184" customFormat="1" ht="15.75" spans="1:14">
      <c r="A27" s="184">
        <v>2120816</v>
      </c>
      <c r="B27" s="214" t="s">
        <v>1137</v>
      </c>
      <c r="C27" s="220">
        <v>170</v>
      </c>
      <c r="D27" s="215" t="s">
        <v>65</v>
      </c>
      <c r="E27" s="216" t="s">
        <v>65</v>
      </c>
      <c r="F27" s="217"/>
      <c r="G27" s="216">
        <v>-20</v>
      </c>
      <c r="H27" s="217">
        <v>-1</v>
      </c>
      <c r="I27" s="216"/>
      <c r="J27" s="216">
        <v>-170</v>
      </c>
      <c r="K27" s="241">
        <v>-1</v>
      </c>
      <c r="L27" s="220">
        <v>20</v>
      </c>
      <c r="M27" s="184">
        <f t="shared" si="0"/>
        <v>7</v>
      </c>
    </row>
    <row r="28" s="184" customFormat="1" ht="15.75" spans="1:14">
      <c r="A28" s="184">
        <v>2120899</v>
      </c>
      <c r="B28" s="214" t="s">
        <v>1138</v>
      </c>
      <c r="C28" s="220">
        <v>500</v>
      </c>
      <c r="D28" s="215" t="s">
        <v>65</v>
      </c>
      <c r="E28" s="216" t="s">
        <v>65</v>
      </c>
      <c r="F28" s="217"/>
      <c r="G28" s="216" t="s">
        <v>65</v>
      </c>
      <c r="H28" s="217"/>
      <c r="I28" s="216">
        <v>500</v>
      </c>
      <c r="J28" s="216" t="s">
        <v>65</v>
      </c>
      <c r="K28" s="241">
        <v>0</v>
      </c>
      <c r="L28" s="220">
        <v>0</v>
      </c>
      <c r="M28" s="184">
        <f t="shared" si="0"/>
        <v>7</v>
      </c>
    </row>
    <row r="29" s="184" customFormat="1" ht="15.75" spans="1:14">
      <c r="A29" s="184">
        <v>21213</v>
      </c>
      <c r="B29" s="213" t="s">
        <v>1139</v>
      </c>
      <c r="C29" s="212">
        <v>60</v>
      </c>
      <c r="D29" s="209">
        <v>40</v>
      </c>
      <c r="E29" s="209">
        <v>40</v>
      </c>
      <c r="F29" s="210">
        <v>1</v>
      </c>
      <c r="G29" s="209">
        <v>30</v>
      </c>
      <c r="H29" s="210">
        <v>3</v>
      </c>
      <c r="I29" s="209">
        <v>50</v>
      </c>
      <c r="J29" s="209">
        <v>-10</v>
      </c>
      <c r="K29" s="211">
        <v>-0.1667</v>
      </c>
      <c r="L29" s="212">
        <v>10</v>
      </c>
      <c r="M29" s="184">
        <f t="shared" si="0"/>
        <v>5</v>
      </c>
    </row>
    <row r="30" s="184" customFormat="1" ht="15.75" hidden="1" spans="1:14">
      <c r="A30" s="184">
        <v>2121301</v>
      </c>
      <c r="B30" s="214" t="s">
        <v>1140</v>
      </c>
      <c r="C30" s="245" t="s">
        <v>65</v>
      </c>
      <c r="D30" s="245"/>
      <c r="E30" s="220" t="s">
        <v>65</v>
      </c>
      <c r="F30" s="246"/>
      <c r="G30" s="220" t="s">
        <v>65</v>
      </c>
      <c r="H30" s="246"/>
      <c r="I30" s="245"/>
      <c r="J30" s="220" t="s">
        <v>65</v>
      </c>
      <c r="K30" s="247"/>
      <c r="L30" s="220">
        <v>0</v>
      </c>
      <c r="M30" s="184">
        <f t="shared" si="0"/>
        <v>7</v>
      </c>
      <c r="N30" s="184" t="s">
        <v>156</v>
      </c>
    </row>
    <row r="31" s="184" customFormat="1" ht="15.75" hidden="1" spans="1:14">
      <c r="A31" s="184">
        <v>2121302</v>
      </c>
      <c r="B31" s="214" t="s">
        <v>1141</v>
      </c>
      <c r="C31" s="245" t="s">
        <v>65</v>
      </c>
      <c r="D31" s="245"/>
      <c r="E31" s="220" t="s">
        <v>65</v>
      </c>
      <c r="F31" s="246"/>
      <c r="G31" s="220" t="s">
        <v>65</v>
      </c>
      <c r="H31" s="246"/>
      <c r="I31" s="245"/>
      <c r="J31" s="220" t="s">
        <v>65</v>
      </c>
      <c r="K31" s="247"/>
      <c r="L31" s="220">
        <v>0</v>
      </c>
      <c r="M31" s="184">
        <f t="shared" si="0"/>
        <v>7</v>
      </c>
      <c r="N31" s="184" t="s">
        <v>156</v>
      </c>
    </row>
    <row r="32" s="184" customFormat="1" ht="15.75" hidden="1" spans="1:14">
      <c r="A32" s="184">
        <v>2121303</v>
      </c>
      <c r="B32" s="214" t="s">
        <v>1142</v>
      </c>
      <c r="C32" s="245" t="s">
        <v>65</v>
      </c>
      <c r="D32" s="245"/>
      <c r="E32" s="220" t="s">
        <v>65</v>
      </c>
      <c r="F32" s="246"/>
      <c r="G32" s="220" t="s">
        <v>65</v>
      </c>
      <c r="H32" s="246"/>
      <c r="I32" s="245"/>
      <c r="J32" s="220" t="s">
        <v>65</v>
      </c>
      <c r="K32" s="247"/>
      <c r="L32" s="220">
        <v>0</v>
      </c>
      <c r="M32" s="184">
        <f t="shared" si="0"/>
        <v>7</v>
      </c>
      <c r="N32" s="184" t="s">
        <v>156</v>
      </c>
    </row>
    <row r="33" s="184" customFormat="1" ht="15.75" hidden="1" spans="1:14">
      <c r="A33" s="184">
        <v>2121304</v>
      </c>
      <c r="B33" s="214" t="s">
        <v>1143</v>
      </c>
      <c r="C33" s="245" t="s">
        <v>65</v>
      </c>
      <c r="D33" s="245"/>
      <c r="E33" s="220" t="s">
        <v>65</v>
      </c>
      <c r="F33" s="246"/>
      <c r="G33" s="220" t="s">
        <v>65</v>
      </c>
      <c r="H33" s="246"/>
      <c r="I33" s="245"/>
      <c r="J33" s="220" t="s">
        <v>65</v>
      </c>
      <c r="K33" s="247"/>
      <c r="L33" s="220">
        <v>0</v>
      </c>
      <c r="M33" s="184">
        <f t="shared" si="0"/>
        <v>7</v>
      </c>
      <c r="N33" s="184" t="s">
        <v>156</v>
      </c>
    </row>
    <row r="34" s="184" customFormat="1" ht="15.75" spans="1:14">
      <c r="A34" s="184">
        <v>2121399</v>
      </c>
      <c r="B34" s="214" t="s">
        <v>1144</v>
      </c>
      <c r="C34" s="245">
        <v>60</v>
      </c>
      <c r="D34" s="215">
        <v>40</v>
      </c>
      <c r="E34" s="216">
        <v>40</v>
      </c>
      <c r="F34" s="217">
        <v>1</v>
      </c>
      <c r="G34" s="216">
        <v>30</v>
      </c>
      <c r="H34" s="217">
        <v>3</v>
      </c>
      <c r="I34" s="215">
        <v>50</v>
      </c>
      <c r="J34" s="216">
        <v>-10</v>
      </c>
      <c r="K34" s="241">
        <v>-0.1667</v>
      </c>
      <c r="L34" s="220">
        <v>10</v>
      </c>
      <c r="M34" s="184">
        <f t="shared" si="0"/>
        <v>7</v>
      </c>
    </row>
    <row r="35" s="184" customFormat="1" ht="15.75" spans="1:14">
      <c r="A35" s="184">
        <v>21214</v>
      </c>
      <c r="B35" s="213" t="s">
        <v>1145</v>
      </c>
      <c r="C35" s="212">
        <v>450</v>
      </c>
      <c r="D35" s="209">
        <v>415</v>
      </c>
      <c r="E35" s="209">
        <v>470</v>
      </c>
      <c r="F35" s="210">
        <v>1.1325</v>
      </c>
      <c r="G35" s="209">
        <v>99</v>
      </c>
      <c r="H35" s="210">
        <v>0.2668</v>
      </c>
      <c r="I35" s="209">
        <v>480</v>
      </c>
      <c r="J35" s="209">
        <v>30</v>
      </c>
      <c r="K35" s="211">
        <v>0.0667</v>
      </c>
      <c r="L35" s="212">
        <v>371</v>
      </c>
      <c r="M35" s="184">
        <f t="shared" si="0"/>
        <v>5</v>
      </c>
    </row>
    <row r="36" s="184" customFormat="1" ht="15.75" spans="1:14">
      <c r="A36" s="184">
        <v>2121401</v>
      </c>
      <c r="B36" s="222" t="s">
        <v>1146</v>
      </c>
      <c r="C36" s="245">
        <v>400</v>
      </c>
      <c r="D36" s="215">
        <v>400</v>
      </c>
      <c r="E36" s="216">
        <v>455</v>
      </c>
      <c r="F36" s="217">
        <v>1.1375</v>
      </c>
      <c r="G36" s="216">
        <v>98</v>
      </c>
      <c r="H36" s="217">
        <v>0.2745</v>
      </c>
      <c r="I36" s="215">
        <v>450</v>
      </c>
      <c r="J36" s="216">
        <v>50</v>
      </c>
      <c r="K36" s="241">
        <v>0.125</v>
      </c>
      <c r="L36" s="220">
        <v>357</v>
      </c>
      <c r="M36" s="184">
        <f t="shared" si="0"/>
        <v>7</v>
      </c>
    </row>
    <row r="37" s="184" customFormat="1" ht="15.75" spans="1:14">
      <c r="A37" s="184">
        <v>2121402</v>
      </c>
      <c r="B37" s="222" t="s">
        <v>1147</v>
      </c>
      <c r="C37" s="245">
        <v>50</v>
      </c>
      <c r="D37" s="215">
        <v>15</v>
      </c>
      <c r="E37" s="216">
        <v>15</v>
      </c>
      <c r="F37" s="217">
        <v>1</v>
      </c>
      <c r="G37" s="216">
        <v>1</v>
      </c>
      <c r="H37" s="217">
        <v>0.0714</v>
      </c>
      <c r="I37" s="215">
        <v>30</v>
      </c>
      <c r="J37" s="216">
        <v>-20</v>
      </c>
      <c r="K37" s="241">
        <v>-0.4</v>
      </c>
      <c r="L37" s="220">
        <v>14</v>
      </c>
      <c r="M37" s="184">
        <f t="shared" si="0"/>
        <v>7</v>
      </c>
    </row>
    <row r="38" s="184" customFormat="1" ht="15.75" hidden="1" spans="1:14">
      <c r="A38" s="184">
        <v>2121499</v>
      </c>
      <c r="B38" s="222" t="s">
        <v>1148</v>
      </c>
      <c r="C38" s="245" t="s">
        <v>65</v>
      </c>
      <c r="D38" s="245"/>
      <c r="E38" s="220" t="s">
        <v>65</v>
      </c>
      <c r="F38" s="246"/>
      <c r="G38" s="220" t="s">
        <v>65</v>
      </c>
      <c r="H38" s="246"/>
      <c r="I38" s="245"/>
      <c r="J38" s="220" t="s">
        <v>65</v>
      </c>
      <c r="K38" s="247"/>
      <c r="L38" s="220">
        <v>0</v>
      </c>
      <c r="M38" s="184">
        <f t="shared" si="0"/>
        <v>7</v>
      </c>
      <c r="N38" s="184" t="s">
        <v>156</v>
      </c>
    </row>
    <row r="39" s="184" customFormat="1" ht="15.75" spans="1:14">
      <c r="A39" s="184">
        <v>21216</v>
      </c>
      <c r="B39" s="213" t="s">
        <v>1149</v>
      </c>
      <c r="C39" s="212">
        <v>3800</v>
      </c>
      <c r="D39" s="209">
        <v>3800</v>
      </c>
      <c r="E39" s="209">
        <v>3800</v>
      </c>
      <c r="F39" s="210">
        <v>1</v>
      </c>
      <c r="G39" s="209">
        <v>2600</v>
      </c>
      <c r="H39" s="210">
        <v>2.1667</v>
      </c>
      <c r="I39" s="209" t="s">
        <v>65</v>
      </c>
      <c r="J39" s="209">
        <v>-3800</v>
      </c>
      <c r="K39" s="211">
        <v>-1</v>
      </c>
      <c r="L39" s="212">
        <v>1200</v>
      </c>
      <c r="M39" s="184">
        <f t="shared" si="0"/>
        <v>5</v>
      </c>
    </row>
    <row r="40" s="184" customFormat="1" ht="15.75" hidden="1" spans="1:14">
      <c r="A40" s="184">
        <v>2121601</v>
      </c>
      <c r="B40" s="222" t="s">
        <v>1150</v>
      </c>
      <c r="C40" s="245" t="s">
        <v>65</v>
      </c>
      <c r="D40" s="245"/>
      <c r="E40" s="220" t="s">
        <v>65</v>
      </c>
      <c r="F40" s="246"/>
      <c r="G40" s="220" t="s">
        <v>65</v>
      </c>
      <c r="H40" s="246"/>
      <c r="I40" s="245"/>
      <c r="J40" s="220" t="s">
        <v>65</v>
      </c>
      <c r="K40" s="247"/>
      <c r="L40" s="220">
        <v>0</v>
      </c>
      <c r="M40" s="184">
        <f t="shared" si="0"/>
        <v>7</v>
      </c>
      <c r="N40" s="184" t="s">
        <v>156</v>
      </c>
    </row>
    <row r="41" s="184" customFormat="1" ht="15.75" hidden="1" spans="1:14">
      <c r="A41" s="184">
        <v>2121602</v>
      </c>
      <c r="B41" s="222" t="s">
        <v>1151</v>
      </c>
      <c r="C41" s="245" t="s">
        <v>65</v>
      </c>
      <c r="D41" s="245"/>
      <c r="E41" s="220" t="s">
        <v>65</v>
      </c>
      <c r="F41" s="246"/>
      <c r="G41" s="220" t="s">
        <v>65</v>
      </c>
      <c r="H41" s="246"/>
      <c r="I41" s="245"/>
      <c r="J41" s="220" t="s">
        <v>65</v>
      </c>
      <c r="K41" s="247"/>
      <c r="L41" s="220">
        <v>0</v>
      </c>
      <c r="M41" s="184">
        <f t="shared" si="0"/>
        <v>7</v>
      </c>
      <c r="N41" s="184" t="s">
        <v>156</v>
      </c>
    </row>
    <row r="42" s="184" customFormat="1" ht="15.75" spans="1:14">
      <c r="A42" s="184">
        <v>2121699</v>
      </c>
      <c r="B42" s="222" t="s">
        <v>1152</v>
      </c>
      <c r="C42" s="245">
        <v>3800</v>
      </c>
      <c r="D42" s="215">
        <v>3800</v>
      </c>
      <c r="E42" s="216">
        <v>3800</v>
      </c>
      <c r="F42" s="217">
        <v>1</v>
      </c>
      <c r="G42" s="216">
        <v>2600</v>
      </c>
      <c r="H42" s="217">
        <v>2.1667</v>
      </c>
      <c r="I42" s="215"/>
      <c r="J42" s="216">
        <v>-3800</v>
      </c>
      <c r="K42" s="241">
        <v>-1</v>
      </c>
      <c r="L42" s="220">
        <v>1200</v>
      </c>
      <c r="M42" s="184">
        <f t="shared" si="0"/>
        <v>7</v>
      </c>
    </row>
    <row r="43" s="184" customFormat="1" ht="25" customHeight="1" spans="1:14">
      <c r="A43" s="184">
        <v>21219</v>
      </c>
      <c r="B43" s="221" t="s">
        <v>1153</v>
      </c>
      <c r="C43" s="212">
        <v>1000</v>
      </c>
      <c r="D43" s="209">
        <v>10941</v>
      </c>
      <c r="E43" s="209">
        <v>14954</v>
      </c>
      <c r="F43" s="210">
        <v>1.3668</v>
      </c>
      <c r="G43" s="209">
        <v>2969</v>
      </c>
      <c r="H43" s="210">
        <v>0.2477</v>
      </c>
      <c r="I43" s="209" t="s">
        <v>65</v>
      </c>
      <c r="J43" s="209">
        <v>-1000</v>
      </c>
      <c r="K43" s="211">
        <v>-1</v>
      </c>
      <c r="L43" s="212">
        <v>11985</v>
      </c>
      <c r="M43" s="184">
        <f t="shared" si="0"/>
        <v>5</v>
      </c>
    </row>
    <row r="44" s="184" customFormat="1" ht="15.75" hidden="1" spans="1:14">
      <c r="A44" s="184">
        <v>2121901</v>
      </c>
      <c r="B44" s="214" t="s">
        <v>1125</v>
      </c>
      <c r="C44" s="245" t="s">
        <v>65</v>
      </c>
      <c r="D44" s="245"/>
      <c r="E44" s="220" t="s">
        <v>65</v>
      </c>
      <c r="F44" s="246"/>
      <c r="G44" s="220" t="s">
        <v>65</v>
      </c>
      <c r="H44" s="246"/>
      <c r="I44" s="245"/>
      <c r="J44" s="220" t="s">
        <v>65</v>
      </c>
      <c r="K44" s="247"/>
      <c r="L44" s="220">
        <v>0</v>
      </c>
      <c r="M44" s="184">
        <f t="shared" si="0"/>
        <v>7</v>
      </c>
      <c r="N44" s="184" t="s">
        <v>156</v>
      </c>
    </row>
    <row r="45" s="184" customFormat="1" ht="15.75" hidden="1" spans="1:14">
      <c r="A45" s="184">
        <v>2121902</v>
      </c>
      <c r="B45" s="214" t="s">
        <v>1126</v>
      </c>
      <c r="C45" s="245" t="s">
        <v>65</v>
      </c>
      <c r="D45" s="245"/>
      <c r="E45" s="220" t="s">
        <v>65</v>
      </c>
      <c r="F45" s="246"/>
      <c r="G45" s="220" t="s">
        <v>65</v>
      </c>
      <c r="H45" s="246"/>
      <c r="I45" s="245"/>
      <c r="J45" s="220" t="s">
        <v>65</v>
      </c>
      <c r="K45" s="247"/>
      <c r="L45" s="220">
        <v>0</v>
      </c>
      <c r="M45" s="184">
        <f t="shared" si="0"/>
        <v>7</v>
      </c>
      <c r="N45" s="184" t="s">
        <v>156</v>
      </c>
    </row>
    <row r="46" s="184" customFormat="1" ht="15.75" spans="1:14">
      <c r="A46" s="184">
        <v>2121903</v>
      </c>
      <c r="B46" s="214" t="s">
        <v>1127</v>
      </c>
      <c r="C46" s="245">
        <v>1000</v>
      </c>
      <c r="D46" s="215">
        <v>9984</v>
      </c>
      <c r="E46" s="216">
        <v>13997</v>
      </c>
      <c r="F46" s="217">
        <v>1.4019</v>
      </c>
      <c r="G46" s="216">
        <v>8923</v>
      </c>
      <c r="H46" s="217">
        <v>1.7586</v>
      </c>
      <c r="I46" s="215"/>
      <c r="J46" s="216">
        <v>-1000</v>
      </c>
      <c r="K46" s="241">
        <v>-1</v>
      </c>
      <c r="L46" s="220">
        <v>5074</v>
      </c>
      <c r="M46" s="184">
        <f t="shared" si="0"/>
        <v>7</v>
      </c>
    </row>
    <row r="47" s="184" customFormat="1" ht="15.75" hidden="1" spans="1:14">
      <c r="A47" s="184">
        <v>2121904</v>
      </c>
      <c r="B47" s="214" t="s">
        <v>1128</v>
      </c>
      <c r="C47" s="245" t="s">
        <v>65</v>
      </c>
      <c r="D47" s="245"/>
      <c r="E47" s="220" t="s">
        <v>65</v>
      </c>
      <c r="F47" s="246"/>
      <c r="G47" s="220" t="s">
        <v>65</v>
      </c>
      <c r="H47" s="246"/>
      <c r="I47" s="245"/>
      <c r="J47" s="220" t="s">
        <v>65</v>
      </c>
      <c r="K47" s="247"/>
      <c r="L47" s="220">
        <v>0</v>
      </c>
      <c r="M47" s="184">
        <f t="shared" si="0"/>
        <v>7</v>
      </c>
      <c r="N47" s="184" t="s">
        <v>156</v>
      </c>
    </row>
    <row r="48" s="184" customFormat="1" ht="15.75" hidden="1" spans="1:14">
      <c r="A48" s="184">
        <v>2121905</v>
      </c>
      <c r="B48" s="214" t="s">
        <v>1131</v>
      </c>
      <c r="C48" s="245" t="s">
        <v>65</v>
      </c>
      <c r="D48" s="245"/>
      <c r="E48" s="220" t="s">
        <v>65</v>
      </c>
      <c r="F48" s="246"/>
      <c r="G48" s="220" t="s">
        <v>65</v>
      </c>
      <c r="H48" s="246"/>
      <c r="I48" s="245"/>
      <c r="J48" s="220" t="s">
        <v>65</v>
      </c>
      <c r="K48" s="247"/>
      <c r="L48" s="220">
        <v>0</v>
      </c>
      <c r="M48" s="184">
        <f t="shared" si="0"/>
        <v>7</v>
      </c>
      <c r="N48" s="184" t="s">
        <v>156</v>
      </c>
    </row>
    <row r="49" s="184" customFormat="1" ht="15.75" hidden="1" spans="1:14">
      <c r="A49" s="184">
        <v>2121906</v>
      </c>
      <c r="B49" s="214" t="s">
        <v>1133</v>
      </c>
      <c r="C49" s="245" t="s">
        <v>65</v>
      </c>
      <c r="D49" s="245"/>
      <c r="E49" s="220" t="s">
        <v>65</v>
      </c>
      <c r="F49" s="246"/>
      <c r="G49" s="220" t="s">
        <v>65</v>
      </c>
      <c r="H49" s="246"/>
      <c r="I49" s="245"/>
      <c r="J49" s="220" t="s">
        <v>65</v>
      </c>
      <c r="K49" s="247"/>
      <c r="L49" s="220">
        <v>0</v>
      </c>
      <c r="M49" s="184">
        <f t="shared" si="0"/>
        <v>7</v>
      </c>
      <c r="N49" s="184" t="s">
        <v>156</v>
      </c>
    </row>
    <row r="50" s="184" customFormat="1" ht="15.75" hidden="1" spans="1:14">
      <c r="A50" s="184">
        <v>2121907</v>
      </c>
      <c r="B50" s="214" t="s">
        <v>1134</v>
      </c>
      <c r="C50" s="245" t="s">
        <v>65</v>
      </c>
      <c r="D50" s="245"/>
      <c r="E50" s="220" t="s">
        <v>65</v>
      </c>
      <c r="F50" s="246"/>
      <c r="G50" s="220" t="s">
        <v>65</v>
      </c>
      <c r="H50" s="246"/>
      <c r="I50" s="245"/>
      <c r="J50" s="220" t="s">
        <v>65</v>
      </c>
      <c r="K50" s="247"/>
      <c r="L50" s="220">
        <v>0</v>
      </c>
      <c r="M50" s="184">
        <f t="shared" si="0"/>
        <v>7</v>
      </c>
      <c r="N50" s="184" t="s">
        <v>156</v>
      </c>
    </row>
    <row r="51" s="184" customFormat="1" ht="15.75" spans="1:14">
      <c r="A51" s="184">
        <v>2121999</v>
      </c>
      <c r="B51" s="214" t="s">
        <v>1138</v>
      </c>
      <c r="C51" s="245" t="s">
        <v>65</v>
      </c>
      <c r="D51" s="215">
        <v>957</v>
      </c>
      <c r="E51" s="216">
        <v>957</v>
      </c>
      <c r="F51" s="217">
        <v>1</v>
      </c>
      <c r="G51" s="216">
        <v>-5954</v>
      </c>
      <c r="H51" s="217">
        <v>-0.8615</v>
      </c>
      <c r="I51" s="215"/>
      <c r="J51" s="216" t="s">
        <v>65</v>
      </c>
      <c r="K51" s="241"/>
      <c r="L51" s="220">
        <v>6911</v>
      </c>
      <c r="M51" s="184">
        <f t="shared" si="0"/>
        <v>7</v>
      </c>
    </row>
    <row r="52" s="184" customFormat="1" ht="15.75" spans="1:14">
      <c r="A52" s="184">
        <v>21298</v>
      </c>
      <c r="B52" s="223" t="s">
        <v>1154</v>
      </c>
      <c r="C52" s="225">
        <v>5299</v>
      </c>
      <c r="D52" s="224">
        <v>5299</v>
      </c>
      <c r="E52" s="224">
        <v>4157</v>
      </c>
      <c r="F52" s="210">
        <v>0.7845</v>
      </c>
      <c r="G52" s="209">
        <v>1907</v>
      </c>
      <c r="H52" s="210">
        <v>0.8476</v>
      </c>
      <c r="I52" s="224" t="s">
        <v>65</v>
      </c>
      <c r="J52" s="209">
        <v>-5299</v>
      </c>
      <c r="K52" s="211">
        <v>-1</v>
      </c>
      <c r="L52" s="225">
        <v>2250</v>
      </c>
      <c r="M52" s="184">
        <f t="shared" si="0"/>
        <v>5</v>
      </c>
    </row>
    <row r="53" s="184" customFormat="1" ht="15.75" spans="1:14">
      <c r="A53" s="184">
        <v>2129801</v>
      </c>
      <c r="B53" s="222" t="s">
        <v>1155</v>
      </c>
      <c r="C53" s="245">
        <v>5299</v>
      </c>
      <c r="D53" s="215">
        <v>5299</v>
      </c>
      <c r="E53" s="216">
        <v>4157</v>
      </c>
      <c r="F53" s="217">
        <v>0.7845</v>
      </c>
      <c r="G53" s="216">
        <v>1907</v>
      </c>
      <c r="H53" s="217">
        <v>0.8476</v>
      </c>
      <c r="I53" s="215"/>
      <c r="J53" s="216">
        <v>-5299</v>
      </c>
      <c r="K53" s="241">
        <v>-1</v>
      </c>
      <c r="L53" s="220">
        <v>2250</v>
      </c>
      <c r="M53" s="184">
        <f t="shared" si="0"/>
        <v>7</v>
      </c>
    </row>
    <row r="54" s="184" customFormat="1" ht="15.75" hidden="1" spans="1:14">
      <c r="A54" s="184">
        <v>2129899</v>
      </c>
      <c r="B54" s="222" t="s">
        <v>1156</v>
      </c>
      <c r="C54" s="245" t="s">
        <v>65</v>
      </c>
      <c r="D54" s="245"/>
      <c r="E54" s="220" t="s">
        <v>65</v>
      </c>
      <c r="F54" s="246"/>
      <c r="G54" s="220" t="s">
        <v>65</v>
      </c>
      <c r="H54" s="246"/>
      <c r="I54" s="245"/>
      <c r="J54" s="220" t="s">
        <v>65</v>
      </c>
      <c r="K54" s="247"/>
      <c r="L54" s="220">
        <v>0</v>
      </c>
      <c r="M54" s="184">
        <f t="shared" si="0"/>
        <v>7</v>
      </c>
      <c r="N54" s="184" t="s">
        <v>156</v>
      </c>
    </row>
    <row r="55" s="184" customFormat="1" ht="15.75" spans="1:14">
      <c r="A55" s="184">
        <v>213</v>
      </c>
      <c r="B55" s="208" t="s">
        <v>638</v>
      </c>
      <c r="C55" s="212">
        <v>1272</v>
      </c>
      <c r="D55" s="209">
        <v>1522</v>
      </c>
      <c r="E55" s="209">
        <v>732</v>
      </c>
      <c r="F55" s="210">
        <v>0.4809</v>
      </c>
      <c r="G55" s="209">
        <v>221</v>
      </c>
      <c r="H55" s="210">
        <v>0.4325</v>
      </c>
      <c r="I55" s="209">
        <v>200</v>
      </c>
      <c r="J55" s="209">
        <v>-1072</v>
      </c>
      <c r="K55" s="241">
        <v>-0.8428</v>
      </c>
      <c r="L55" s="212">
        <v>511</v>
      </c>
      <c r="M55" s="184">
        <f t="shared" si="0"/>
        <v>3</v>
      </c>
    </row>
    <row r="56" s="184" customFormat="1" ht="15.75" spans="1:14">
      <c r="A56" s="184">
        <v>21366</v>
      </c>
      <c r="B56" s="213" t="s">
        <v>1157</v>
      </c>
      <c r="C56" s="212">
        <v>450</v>
      </c>
      <c r="D56" s="209">
        <v>450</v>
      </c>
      <c r="E56" s="209">
        <v>115</v>
      </c>
      <c r="F56" s="210">
        <v>0.2556</v>
      </c>
      <c r="G56" s="209">
        <v>106</v>
      </c>
      <c r="H56" s="210">
        <v>11.7778</v>
      </c>
      <c r="I56" s="209" t="s">
        <v>65</v>
      </c>
      <c r="J56" s="209">
        <v>-450</v>
      </c>
      <c r="K56" s="211">
        <v>-1</v>
      </c>
      <c r="L56" s="212">
        <v>9</v>
      </c>
      <c r="M56" s="184">
        <f t="shared" si="0"/>
        <v>5</v>
      </c>
    </row>
    <row r="57" s="184" customFormat="1" ht="15.75" spans="1:14">
      <c r="A57" s="184">
        <v>2136601</v>
      </c>
      <c r="B57" s="214" t="s">
        <v>1158</v>
      </c>
      <c r="C57" s="245">
        <v>450</v>
      </c>
      <c r="D57" s="215">
        <v>450</v>
      </c>
      <c r="E57" s="216">
        <v>115</v>
      </c>
      <c r="F57" s="217">
        <v>0.2556</v>
      </c>
      <c r="G57" s="216">
        <v>106</v>
      </c>
      <c r="H57" s="217">
        <v>11.7778</v>
      </c>
      <c r="I57" s="215"/>
      <c r="J57" s="216">
        <v>-450</v>
      </c>
      <c r="K57" s="241">
        <v>-1</v>
      </c>
      <c r="L57" s="220">
        <v>9</v>
      </c>
      <c r="M57" s="184">
        <f t="shared" si="0"/>
        <v>7</v>
      </c>
    </row>
    <row r="58" s="184" customFormat="1" ht="15.75" hidden="1" spans="1:14">
      <c r="A58" s="184">
        <v>2136602</v>
      </c>
      <c r="B58" s="214" t="s">
        <v>1159</v>
      </c>
      <c r="C58" s="245" t="s">
        <v>65</v>
      </c>
      <c r="D58" s="245" t="s">
        <v>65</v>
      </c>
      <c r="E58" s="220" t="s">
        <v>65</v>
      </c>
      <c r="F58" s="246"/>
      <c r="G58" s="220" t="s">
        <v>65</v>
      </c>
      <c r="H58" s="246"/>
      <c r="I58" s="245"/>
      <c r="J58" s="220" t="s">
        <v>65</v>
      </c>
      <c r="K58" s="247"/>
      <c r="L58" s="220">
        <v>0</v>
      </c>
      <c r="M58" s="184">
        <f t="shared" si="0"/>
        <v>7</v>
      </c>
      <c r="N58" s="184" t="s">
        <v>156</v>
      </c>
    </row>
    <row r="59" s="184" customFormat="1" ht="15.75" hidden="1" spans="1:14">
      <c r="A59" s="184">
        <v>2136603</v>
      </c>
      <c r="B59" s="214" t="s">
        <v>1160</v>
      </c>
      <c r="C59" s="245" t="s">
        <v>65</v>
      </c>
      <c r="D59" s="245" t="s">
        <v>65</v>
      </c>
      <c r="E59" s="220" t="s">
        <v>65</v>
      </c>
      <c r="F59" s="246"/>
      <c r="G59" s="220" t="s">
        <v>65</v>
      </c>
      <c r="H59" s="246"/>
      <c r="I59" s="245"/>
      <c r="J59" s="220" t="s">
        <v>65</v>
      </c>
      <c r="K59" s="247"/>
      <c r="L59" s="220">
        <v>0</v>
      </c>
      <c r="M59" s="184">
        <f t="shared" si="0"/>
        <v>7</v>
      </c>
      <c r="N59" s="184" t="s">
        <v>156</v>
      </c>
    </row>
    <row r="60" s="184" customFormat="1" ht="15.75" hidden="1" spans="1:14">
      <c r="A60" s="184">
        <v>2136699</v>
      </c>
      <c r="B60" s="214" t="s">
        <v>1161</v>
      </c>
      <c r="C60" s="245" t="s">
        <v>65</v>
      </c>
      <c r="D60" s="245" t="s">
        <v>65</v>
      </c>
      <c r="E60" s="220" t="s">
        <v>65</v>
      </c>
      <c r="F60" s="246"/>
      <c r="G60" s="220" t="s">
        <v>65</v>
      </c>
      <c r="H60" s="246"/>
      <c r="I60" s="245"/>
      <c r="J60" s="220" t="s">
        <v>65</v>
      </c>
      <c r="K60" s="247"/>
      <c r="L60" s="220">
        <v>0</v>
      </c>
      <c r="M60" s="184">
        <f t="shared" si="0"/>
        <v>7</v>
      </c>
      <c r="N60" s="184" t="s">
        <v>156</v>
      </c>
    </row>
    <row r="61" s="184" customFormat="1" ht="15.75" spans="1:14">
      <c r="A61" s="184">
        <v>21372</v>
      </c>
      <c r="B61" s="226" t="s">
        <v>1162</v>
      </c>
      <c r="C61" s="225">
        <v>822</v>
      </c>
      <c r="D61" s="224">
        <v>1072</v>
      </c>
      <c r="E61" s="224">
        <v>617</v>
      </c>
      <c r="F61" s="210">
        <v>0.5756</v>
      </c>
      <c r="G61" s="209">
        <v>115</v>
      </c>
      <c r="H61" s="210">
        <v>0.2291</v>
      </c>
      <c r="I61" s="224">
        <v>200</v>
      </c>
      <c r="J61" s="209">
        <v>-622</v>
      </c>
      <c r="K61" s="211">
        <v>-0.7567</v>
      </c>
      <c r="L61" s="225">
        <v>502</v>
      </c>
      <c r="M61" s="184">
        <f t="shared" si="0"/>
        <v>5</v>
      </c>
    </row>
    <row r="62" s="184" customFormat="1" ht="15.75" spans="1:14">
      <c r="A62" s="184">
        <v>2137201</v>
      </c>
      <c r="B62" s="227" t="s">
        <v>1163</v>
      </c>
      <c r="C62" s="245">
        <v>380</v>
      </c>
      <c r="D62" s="215">
        <v>380</v>
      </c>
      <c r="E62" s="216">
        <v>298</v>
      </c>
      <c r="F62" s="217">
        <v>0.7842</v>
      </c>
      <c r="G62" s="216">
        <v>-82</v>
      </c>
      <c r="H62" s="217">
        <v>-0.2158</v>
      </c>
      <c r="I62" s="215">
        <v>200</v>
      </c>
      <c r="J62" s="216">
        <v>-180</v>
      </c>
      <c r="K62" s="241">
        <v>-0.4737</v>
      </c>
      <c r="L62" s="220">
        <v>380</v>
      </c>
      <c r="M62" s="184">
        <f t="shared" si="0"/>
        <v>7</v>
      </c>
    </row>
    <row r="63" s="184" customFormat="1" ht="15.75" spans="1:14">
      <c r="A63" s="184">
        <v>2137202</v>
      </c>
      <c r="B63" s="214" t="s">
        <v>1164</v>
      </c>
      <c r="C63" s="245">
        <v>442</v>
      </c>
      <c r="D63" s="215">
        <v>692</v>
      </c>
      <c r="E63" s="216">
        <v>319</v>
      </c>
      <c r="F63" s="217">
        <v>0.461</v>
      </c>
      <c r="G63" s="216">
        <v>197</v>
      </c>
      <c r="H63" s="217">
        <v>1.6148</v>
      </c>
      <c r="I63" s="215"/>
      <c r="J63" s="216">
        <v>-442</v>
      </c>
      <c r="K63" s="241">
        <v>-1</v>
      </c>
      <c r="L63" s="220">
        <v>122</v>
      </c>
      <c r="M63" s="184">
        <f t="shared" si="0"/>
        <v>7</v>
      </c>
    </row>
    <row r="64" s="184" customFormat="1" ht="15.75" spans="1:14">
      <c r="A64" s="184">
        <v>215</v>
      </c>
      <c r="B64" s="208" t="s">
        <v>1165</v>
      </c>
      <c r="C64" s="225">
        <v>363</v>
      </c>
      <c r="D64" s="224">
        <v>313</v>
      </c>
      <c r="E64" s="224">
        <v>296</v>
      </c>
      <c r="F64" s="210">
        <v>0.9457</v>
      </c>
      <c r="G64" s="209">
        <v>255</v>
      </c>
      <c r="H64" s="210">
        <v>6.2195</v>
      </c>
      <c r="I64" s="224" t="s">
        <v>65</v>
      </c>
      <c r="J64" s="209">
        <v>-363</v>
      </c>
      <c r="K64" s="211">
        <v>-1</v>
      </c>
      <c r="L64" s="225">
        <v>41</v>
      </c>
      <c r="M64" s="184">
        <f t="shared" si="0"/>
        <v>3</v>
      </c>
    </row>
    <row r="65" s="184" customFormat="1" ht="15.75" spans="1:14">
      <c r="A65" s="184">
        <v>21598</v>
      </c>
      <c r="B65" s="226" t="s">
        <v>1166</v>
      </c>
      <c r="C65" s="225">
        <v>363</v>
      </c>
      <c r="D65" s="224">
        <v>313</v>
      </c>
      <c r="E65" s="224">
        <v>296</v>
      </c>
      <c r="F65" s="210">
        <v>0.9457</v>
      </c>
      <c r="G65" s="209">
        <v>255</v>
      </c>
      <c r="H65" s="210">
        <v>6.2195</v>
      </c>
      <c r="I65" s="224" t="s">
        <v>65</v>
      </c>
      <c r="J65" s="209">
        <v>-363</v>
      </c>
      <c r="K65" s="211">
        <v>-1</v>
      </c>
      <c r="L65" s="225">
        <v>41</v>
      </c>
      <c r="M65" s="184">
        <f t="shared" si="0"/>
        <v>5</v>
      </c>
    </row>
    <row r="66" s="184" customFormat="1" ht="15.75" hidden="1" spans="1:14">
      <c r="A66" s="184">
        <v>2159801</v>
      </c>
      <c r="B66" s="227" t="s">
        <v>1167</v>
      </c>
      <c r="C66" s="245" t="s">
        <v>65</v>
      </c>
      <c r="D66" s="245"/>
      <c r="E66" s="220" t="s">
        <v>65</v>
      </c>
      <c r="F66" s="246"/>
      <c r="G66" s="220" t="s">
        <v>65</v>
      </c>
      <c r="H66" s="246"/>
      <c r="I66" s="245"/>
      <c r="J66" s="220" t="s">
        <v>65</v>
      </c>
      <c r="K66" s="247"/>
      <c r="L66" s="220">
        <v>0</v>
      </c>
      <c r="M66" s="184">
        <f t="shared" si="0"/>
        <v>7</v>
      </c>
      <c r="N66" s="184" t="s">
        <v>156</v>
      </c>
    </row>
    <row r="67" s="184" customFormat="1" ht="15.75" spans="1:14">
      <c r="A67" s="184">
        <v>2159802</v>
      </c>
      <c r="B67" s="227" t="s">
        <v>1168</v>
      </c>
      <c r="C67" s="245">
        <v>363</v>
      </c>
      <c r="D67" s="215">
        <v>313</v>
      </c>
      <c r="E67" s="216">
        <v>296</v>
      </c>
      <c r="F67" s="217">
        <v>0.9457</v>
      </c>
      <c r="G67" s="216">
        <v>255</v>
      </c>
      <c r="H67" s="217">
        <v>6.2195</v>
      </c>
      <c r="I67" s="215"/>
      <c r="J67" s="216">
        <v>-363</v>
      </c>
      <c r="K67" s="241">
        <v>-1</v>
      </c>
      <c r="L67" s="220">
        <v>41</v>
      </c>
      <c r="M67" s="184">
        <f t="shared" si="0"/>
        <v>7</v>
      </c>
    </row>
    <row r="68" s="184" customFormat="1" ht="15.75" hidden="1" spans="1:14">
      <c r="A68" s="184">
        <v>2159803</v>
      </c>
      <c r="B68" s="214" t="s">
        <v>1169</v>
      </c>
      <c r="C68" s="245" t="s">
        <v>65</v>
      </c>
      <c r="D68" s="245"/>
      <c r="E68" s="220" t="s">
        <v>65</v>
      </c>
      <c r="F68" s="246"/>
      <c r="G68" s="220" t="s">
        <v>65</v>
      </c>
      <c r="H68" s="246"/>
      <c r="I68" s="245"/>
      <c r="J68" s="220" t="s">
        <v>65</v>
      </c>
      <c r="K68" s="247"/>
      <c r="L68" s="220">
        <v>0</v>
      </c>
      <c r="M68" s="184">
        <f t="shared" si="0"/>
        <v>7</v>
      </c>
      <c r="N68" s="184" t="s">
        <v>156</v>
      </c>
    </row>
    <row r="69" s="184" customFormat="1" ht="15.75" hidden="1" spans="1:14">
      <c r="A69" s="184">
        <v>2159899</v>
      </c>
      <c r="B69" s="214" t="s">
        <v>1170</v>
      </c>
      <c r="C69" s="245" t="s">
        <v>65</v>
      </c>
      <c r="D69" s="245"/>
      <c r="E69" s="220" t="s">
        <v>65</v>
      </c>
      <c r="F69" s="246"/>
      <c r="G69" s="220" t="s">
        <v>65</v>
      </c>
      <c r="H69" s="246"/>
      <c r="I69" s="245"/>
      <c r="J69" s="220" t="s">
        <v>65</v>
      </c>
      <c r="K69" s="247"/>
      <c r="L69" s="220">
        <v>0</v>
      </c>
      <c r="M69" s="184">
        <f t="shared" si="0"/>
        <v>7</v>
      </c>
      <c r="N69" s="184" t="s">
        <v>156</v>
      </c>
    </row>
    <row r="70" s="184" customFormat="1" ht="15.75" spans="1:14">
      <c r="A70" s="184">
        <v>229</v>
      </c>
      <c r="B70" s="208" t="s">
        <v>881</v>
      </c>
      <c r="C70" s="212">
        <v>2228</v>
      </c>
      <c r="D70" s="209">
        <v>2508</v>
      </c>
      <c r="E70" s="209">
        <v>1495</v>
      </c>
      <c r="F70" s="210">
        <v>0.5961</v>
      </c>
      <c r="G70" s="209">
        <v>-24100</v>
      </c>
      <c r="H70" s="210">
        <v>-0.9416</v>
      </c>
      <c r="I70" s="209">
        <v>139</v>
      </c>
      <c r="J70" s="209">
        <v>-2089</v>
      </c>
      <c r="K70" s="211">
        <v>-0.9376</v>
      </c>
      <c r="L70" s="212">
        <v>25595</v>
      </c>
      <c r="M70" s="184">
        <f t="shared" si="0"/>
        <v>3</v>
      </c>
    </row>
    <row r="71" s="184" customFormat="1" ht="15.75" spans="1:14">
      <c r="A71" s="184">
        <v>22904</v>
      </c>
      <c r="B71" s="229" t="s">
        <v>1171</v>
      </c>
      <c r="C71" s="212">
        <v>800</v>
      </c>
      <c r="D71" s="209">
        <v>800</v>
      </c>
      <c r="E71" s="209">
        <v>800</v>
      </c>
      <c r="F71" s="210">
        <v>1</v>
      </c>
      <c r="G71" s="209">
        <v>-24400</v>
      </c>
      <c r="H71" s="210">
        <v>-0.9683</v>
      </c>
      <c r="I71" s="209" t="s">
        <v>65</v>
      </c>
      <c r="J71" s="209">
        <v>-800</v>
      </c>
      <c r="K71" s="211">
        <v>-1</v>
      </c>
      <c r="L71" s="212">
        <v>25200</v>
      </c>
      <c r="M71" s="184">
        <f t="shared" ref="M71:M108" si="1">LEN(A71)</f>
        <v>5</v>
      </c>
    </row>
    <row r="72" s="184" customFormat="1" ht="15.75" hidden="1" spans="1:14">
      <c r="A72" s="184">
        <v>2290401</v>
      </c>
      <c r="B72" s="230" t="s">
        <v>1172</v>
      </c>
      <c r="C72" s="212" t="s">
        <v>65</v>
      </c>
      <c r="D72" s="245"/>
      <c r="E72" s="220" t="s">
        <v>65</v>
      </c>
      <c r="F72" s="246"/>
      <c r="G72" s="220" t="s">
        <v>65</v>
      </c>
      <c r="H72" s="246"/>
      <c r="I72" s="212"/>
      <c r="J72" s="220" t="s">
        <v>65</v>
      </c>
      <c r="K72" s="247"/>
      <c r="L72" s="220">
        <v>0</v>
      </c>
      <c r="M72" s="184">
        <f t="shared" si="1"/>
        <v>7</v>
      </c>
      <c r="N72" s="184" t="s">
        <v>156</v>
      </c>
    </row>
    <row r="73" s="184" customFormat="1" ht="15.75" spans="1:14">
      <c r="A73" s="184">
        <v>2290402</v>
      </c>
      <c r="B73" s="230" t="s">
        <v>1173</v>
      </c>
      <c r="C73" s="220">
        <v>800</v>
      </c>
      <c r="D73" s="215">
        <v>800</v>
      </c>
      <c r="E73" s="216">
        <v>800</v>
      </c>
      <c r="F73" s="217">
        <v>1</v>
      </c>
      <c r="G73" s="216">
        <v>-24400</v>
      </c>
      <c r="H73" s="217">
        <v>-0.9683</v>
      </c>
      <c r="I73" s="216"/>
      <c r="J73" s="216">
        <v>-800</v>
      </c>
      <c r="K73" s="241">
        <v>-1</v>
      </c>
      <c r="L73" s="220">
        <v>25200</v>
      </c>
      <c r="M73" s="184">
        <f t="shared" si="1"/>
        <v>7</v>
      </c>
    </row>
    <row r="74" s="184" customFormat="1" ht="15.75" spans="1:14">
      <c r="A74" s="184">
        <v>22960</v>
      </c>
      <c r="B74" s="229" t="s">
        <v>1174</v>
      </c>
      <c r="C74" s="248">
        <v>1428</v>
      </c>
      <c r="D74" s="231">
        <v>1708</v>
      </c>
      <c r="E74" s="231">
        <v>695</v>
      </c>
      <c r="F74" s="210">
        <v>0.4069</v>
      </c>
      <c r="G74" s="209">
        <v>300</v>
      </c>
      <c r="H74" s="210">
        <v>0.7595</v>
      </c>
      <c r="I74" s="231">
        <v>139</v>
      </c>
      <c r="J74" s="209">
        <v>-1289</v>
      </c>
      <c r="K74" s="211">
        <v>-0.9027</v>
      </c>
      <c r="L74" s="212">
        <v>395</v>
      </c>
      <c r="M74" s="184">
        <f t="shared" si="1"/>
        <v>5</v>
      </c>
    </row>
    <row r="75" s="184" customFormat="1" ht="15.75" hidden="1" spans="1:14">
      <c r="A75" s="184">
        <v>2296001</v>
      </c>
      <c r="B75" s="230" t="s">
        <v>1175</v>
      </c>
      <c r="C75" s="245" t="s">
        <v>65</v>
      </c>
      <c r="D75" s="245"/>
      <c r="E75" s="220" t="s">
        <v>65</v>
      </c>
      <c r="F75" s="246"/>
      <c r="G75" s="220" t="s">
        <v>65</v>
      </c>
      <c r="H75" s="246"/>
      <c r="I75" s="245"/>
      <c r="J75" s="220" t="s">
        <v>65</v>
      </c>
      <c r="K75" s="247"/>
      <c r="L75" s="220">
        <v>0</v>
      </c>
      <c r="M75" s="184">
        <f t="shared" si="1"/>
        <v>7</v>
      </c>
      <c r="N75" s="184" t="s">
        <v>156</v>
      </c>
    </row>
    <row r="76" s="184" customFormat="1" ht="15.75" spans="1:14">
      <c r="A76" s="184">
        <v>2296002</v>
      </c>
      <c r="B76" s="230" t="s">
        <v>1176</v>
      </c>
      <c r="C76" s="245">
        <v>846</v>
      </c>
      <c r="D76" s="215">
        <v>882</v>
      </c>
      <c r="E76" s="216">
        <v>353</v>
      </c>
      <c r="F76" s="217">
        <v>0.4002</v>
      </c>
      <c r="G76" s="216">
        <v>159</v>
      </c>
      <c r="H76" s="217">
        <v>0.8196</v>
      </c>
      <c r="I76" s="215">
        <v>25</v>
      </c>
      <c r="J76" s="216">
        <v>-821</v>
      </c>
      <c r="K76" s="241">
        <v>-0.9704</v>
      </c>
      <c r="L76" s="220">
        <v>194</v>
      </c>
      <c r="M76" s="184">
        <f t="shared" si="1"/>
        <v>7</v>
      </c>
    </row>
    <row r="77" s="184" customFormat="1" ht="15.75" spans="1:14">
      <c r="A77" s="184">
        <v>2296003</v>
      </c>
      <c r="B77" s="230" t="s">
        <v>1177</v>
      </c>
      <c r="C77" s="245">
        <v>23</v>
      </c>
      <c r="D77" s="215">
        <v>38</v>
      </c>
      <c r="E77" s="216">
        <v>30</v>
      </c>
      <c r="F77" s="217">
        <v>0.7895</v>
      </c>
      <c r="G77" s="216">
        <v>16</v>
      </c>
      <c r="H77" s="217">
        <v>1.1429</v>
      </c>
      <c r="I77" s="215"/>
      <c r="J77" s="216">
        <v>-23</v>
      </c>
      <c r="K77" s="241">
        <v>-1</v>
      </c>
      <c r="L77" s="220">
        <v>14</v>
      </c>
      <c r="M77" s="184">
        <f t="shared" si="1"/>
        <v>7</v>
      </c>
    </row>
    <row r="78" s="184" customFormat="1" ht="15.75" spans="1:14">
      <c r="A78" s="184">
        <v>2296004</v>
      </c>
      <c r="B78" s="230" t="s">
        <v>1178</v>
      </c>
      <c r="C78" s="245">
        <v>477</v>
      </c>
      <c r="D78" s="215">
        <v>602</v>
      </c>
      <c r="E78" s="216">
        <v>137</v>
      </c>
      <c r="F78" s="217">
        <v>0.2276</v>
      </c>
      <c r="G78" s="216">
        <v>134</v>
      </c>
      <c r="H78" s="217">
        <v>44.6667</v>
      </c>
      <c r="I78" s="215"/>
      <c r="J78" s="216">
        <v>-477</v>
      </c>
      <c r="K78" s="241">
        <v>-1</v>
      </c>
      <c r="L78" s="220">
        <v>3</v>
      </c>
      <c r="M78" s="184">
        <f t="shared" si="1"/>
        <v>7</v>
      </c>
    </row>
    <row r="79" s="184" customFormat="1" ht="15.75" hidden="1" spans="1:14">
      <c r="A79" s="184">
        <v>2296005</v>
      </c>
      <c r="B79" s="230" t="s">
        <v>1179</v>
      </c>
      <c r="C79" s="245" t="s">
        <v>65</v>
      </c>
      <c r="D79" s="245"/>
      <c r="E79" s="220" t="s">
        <v>65</v>
      </c>
      <c r="F79" s="246"/>
      <c r="G79" s="220" t="s">
        <v>65</v>
      </c>
      <c r="H79" s="246"/>
      <c r="I79" s="245"/>
      <c r="J79" s="220" t="s">
        <v>65</v>
      </c>
      <c r="K79" s="247"/>
      <c r="L79" s="220">
        <v>0</v>
      </c>
      <c r="M79" s="184">
        <f t="shared" si="1"/>
        <v>7</v>
      </c>
      <c r="N79" s="184" t="s">
        <v>156</v>
      </c>
    </row>
    <row r="80" s="184" customFormat="1" ht="15.75" spans="1:14">
      <c r="A80" s="184">
        <v>2296006</v>
      </c>
      <c r="B80" s="230" t="s">
        <v>1180</v>
      </c>
      <c r="C80" s="245">
        <v>82</v>
      </c>
      <c r="D80" s="215">
        <v>111</v>
      </c>
      <c r="E80" s="216">
        <v>111</v>
      </c>
      <c r="F80" s="217">
        <v>1</v>
      </c>
      <c r="G80" s="216">
        <v>-73</v>
      </c>
      <c r="H80" s="217">
        <v>-0.3967</v>
      </c>
      <c r="I80" s="215">
        <v>114</v>
      </c>
      <c r="J80" s="216">
        <v>32</v>
      </c>
      <c r="K80" s="241">
        <v>0.3902</v>
      </c>
      <c r="L80" s="220">
        <v>184</v>
      </c>
      <c r="M80" s="184">
        <f t="shared" si="1"/>
        <v>7</v>
      </c>
    </row>
    <row r="81" s="184" customFormat="1" ht="15.75" hidden="1" spans="1:14">
      <c r="A81" s="184">
        <v>2296010</v>
      </c>
      <c r="B81" s="230" t="s">
        <v>1181</v>
      </c>
      <c r="C81" s="245" t="s">
        <v>65</v>
      </c>
      <c r="D81" s="245"/>
      <c r="E81" s="220" t="s">
        <v>65</v>
      </c>
      <c r="F81" s="246"/>
      <c r="G81" s="220" t="s">
        <v>65</v>
      </c>
      <c r="H81" s="246"/>
      <c r="I81" s="245"/>
      <c r="J81" s="220" t="s">
        <v>65</v>
      </c>
      <c r="K81" s="247"/>
      <c r="L81" s="220">
        <v>0</v>
      </c>
      <c r="M81" s="184">
        <f t="shared" si="1"/>
        <v>7</v>
      </c>
      <c r="N81" s="184" t="s">
        <v>156</v>
      </c>
    </row>
    <row r="82" s="184" customFormat="1" ht="15.75" hidden="1" spans="1:14">
      <c r="A82" s="184">
        <v>2296013</v>
      </c>
      <c r="B82" s="230" t="s">
        <v>1182</v>
      </c>
      <c r="C82" s="245" t="s">
        <v>65</v>
      </c>
      <c r="D82" s="245"/>
      <c r="E82" s="220" t="s">
        <v>65</v>
      </c>
      <c r="F82" s="246"/>
      <c r="G82" s="220" t="s">
        <v>65</v>
      </c>
      <c r="H82" s="246"/>
      <c r="I82" s="245"/>
      <c r="J82" s="220" t="s">
        <v>65</v>
      </c>
      <c r="K82" s="247"/>
      <c r="L82" s="220">
        <v>0</v>
      </c>
      <c r="M82" s="184">
        <f t="shared" si="1"/>
        <v>7</v>
      </c>
      <c r="N82" s="184" t="s">
        <v>156</v>
      </c>
    </row>
    <row r="83" s="184" customFormat="1" ht="15.75" hidden="1" spans="1:14">
      <c r="A83" s="184">
        <v>2296013</v>
      </c>
      <c r="B83" s="230" t="s">
        <v>1183</v>
      </c>
      <c r="C83" s="245" t="s">
        <v>65</v>
      </c>
      <c r="D83" s="245"/>
      <c r="E83" s="220" t="s">
        <v>65</v>
      </c>
      <c r="F83" s="246"/>
      <c r="G83" s="220" t="s">
        <v>65</v>
      </c>
      <c r="H83" s="246"/>
      <c r="I83" s="245"/>
      <c r="J83" s="220" t="s">
        <v>65</v>
      </c>
      <c r="K83" s="247"/>
      <c r="L83" s="220">
        <v>0</v>
      </c>
      <c r="M83" s="184">
        <f t="shared" si="1"/>
        <v>7</v>
      </c>
      <c r="N83" s="184" t="s">
        <v>156</v>
      </c>
    </row>
    <row r="84" s="184" customFormat="1" ht="15.75" spans="1:14">
      <c r="A84" s="184">
        <v>2296099</v>
      </c>
      <c r="B84" s="230" t="s">
        <v>1184</v>
      </c>
      <c r="C84" s="245" t="s">
        <v>65</v>
      </c>
      <c r="D84" s="215">
        <v>75</v>
      </c>
      <c r="E84" s="216">
        <v>64</v>
      </c>
      <c r="F84" s="217">
        <v>0.8533</v>
      </c>
      <c r="G84" s="216">
        <v>64</v>
      </c>
      <c r="H84" s="217"/>
      <c r="I84" s="215"/>
      <c r="J84" s="216" t="s">
        <v>65</v>
      </c>
      <c r="K84" s="241"/>
      <c r="L84" s="220">
        <v>0</v>
      </c>
      <c r="M84" s="184">
        <f t="shared" si="1"/>
        <v>7</v>
      </c>
    </row>
    <row r="85" s="184" customFormat="1" ht="15.75" spans="1:14">
      <c r="A85" s="184">
        <v>232</v>
      </c>
      <c r="B85" s="208" t="s">
        <v>875</v>
      </c>
      <c r="C85" s="212">
        <v>6350</v>
      </c>
      <c r="D85" s="209">
        <v>6967</v>
      </c>
      <c r="E85" s="209">
        <v>6967</v>
      </c>
      <c r="F85" s="210">
        <v>1</v>
      </c>
      <c r="G85" s="209">
        <v>1341</v>
      </c>
      <c r="H85" s="210">
        <v>0.2384</v>
      </c>
      <c r="I85" s="209">
        <v>7582</v>
      </c>
      <c r="J85" s="209">
        <v>1232</v>
      </c>
      <c r="K85" s="211">
        <v>0.1941</v>
      </c>
      <c r="L85" s="212">
        <v>5626</v>
      </c>
      <c r="M85" s="184">
        <f t="shared" si="1"/>
        <v>3</v>
      </c>
    </row>
    <row r="86" s="184" customFormat="1" ht="15.75" spans="1:14">
      <c r="A86" s="184">
        <v>23204</v>
      </c>
      <c r="B86" s="232" t="s">
        <v>1185</v>
      </c>
      <c r="C86" s="212">
        <v>6350</v>
      </c>
      <c r="D86" s="209">
        <v>6967</v>
      </c>
      <c r="E86" s="209">
        <v>6967</v>
      </c>
      <c r="F86" s="210">
        <v>1</v>
      </c>
      <c r="G86" s="209">
        <v>1341</v>
      </c>
      <c r="H86" s="210">
        <v>0.2384</v>
      </c>
      <c r="I86" s="209">
        <v>7582</v>
      </c>
      <c r="J86" s="209">
        <v>1232</v>
      </c>
      <c r="K86" s="211">
        <v>0.1941</v>
      </c>
      <c r="L86" s="212">
        <v>5626</v>
      </c>
      <c r="M86" s="184">
        <f t="shared" si="1"/>
        <v>5</v>
      </c>
    </row>
    <row r="87" s="185" customFormat="1" ht="15.75" spans="1:14">
      <c r="A87" s="185">
        <v>2320411</v>
      </c>
      <c r="B87" s="233" t="s">
        <v>1186</v>
      </c>
      <c r="C87" s="245">
        <v>637</v>
      </c>
      <c r="D87" s="215">
        <v>1393</v>
      </c>
      <c r="E87" s="216">
        <v>1393</v>
      </c>
      <c r="F87" s="217">
        <v>1</v>
      </c>
      <c r="G87" s="216">
        <v>840</v>
      </c>
      <c r="H87" s="217">
        <v>1.519</v>
      </c>
      <c r="I87" s="215">
        <v>2008</v>
      </c>
      <c r="J87" s="216">
        <v>1371</v>
      </c>
      <c r="K87" s="241">
        <v>2.1523</v>
      </c>
      <c r="L87" s="220">
        <v>553</v>
      </c>
      <c r="M87" s="184">
        <f t="shared" si="1"/>
        <v>7</v>
      </c>
    </row>
    <row r="88" s="185" customFormat="1" ht="15.75" spans="1:14">
      <c r="A88" s="185">
        <v>2320431</v>
      </c>
      <c r="B88" s="234" t="s">
        <v>1187</v>
      </c>
      <c r="C88" s="245">
        <v>187</v>
      </c>
      <c r="D88" s="215">
        <v>187</v>
      </c>
      <c r="E88" s="216">
        <v>187</v>
      </c>
      <c r="F88" s="217">
        <v>1</v>
      </c>
      <c r="G88" s="216" t="s">
        <v>65</v>
      </c>
      <c r="H88" s="217">
        <v>0</v>
      </c>
      <c r="I88" s="215">
        <v>187</v>
      </c>
      <c r="J88" s="216">
        <v>0</v>
      </c>
      <c r="K88" s="241">
        <v>-0.0002</v>
      </c>
      <c r="L88" s="220">
        <v>187</v>
      </c>
      <c r="M88" s="184">
        <f t="shared" si="1"/>
        <v>7</v>
      </c>
    </row>
    <row r="89" s="185" customFormat="1" ht="15.75" spans="1:14">
      <c r="A89" s="185">
        <v>2320433</v>
      </c>
      <c r="B89" s="234" t="s">
        <v>1188</v>
      </c>
      <c r="C89" s="245">
        <v>1271</v>
      </c>
      <c r="D89" s="215">
        <v>1357</v>
      </c>
      <c r="E89" s="216">
        <v>1357</v>
      </c>
      <c r="F89" s="217">
        <v>1</v>
      </c>
      <c r="G89" s="216">
        <v>139</v>
      </c>
      <c r="H89" s="217">
        <v>0.1141</v>
      </c>
      <c r="I89" s="215">
        <v>1357</v>
      </c>
      <c r="J89" s="216">
        <v>86</v>
      </c>
      <c r="K89" s="241">
        <v>0.0677</v>
      </c>
      <c r="L89" s="220">
        <v>1218</v>
      </c>
      <c r="M89" s="184">
        <f t="shared" si="1"/>
        <v>7</v>
      </c>
    </row>
    <row r="90" s="185" customFormat="1" ht="15.75" spans="1:14">
      <c r="A90" s="185">
        <v>2320498</v>
      </c>
      <c r="B90" s="234" t="s">
        <v>1189</v>
      </c>
      <c r="C90" s="245">
        <v>4255</v>
      </c>
      <c r="D90" s="215">
        <v>4030</v>
      </c>
      <c r="E90" s="216">
        <v>4030</v>
      </c>
      <c r="F90" s="217">
        <v>1</v>
      </c>
      <c r="G90" s="216">
        <v>362</v>
      </c>
      <c r="H90" s="217">
        <v>0.0987</v>
      </c>
      <c r="I90" s="215">
        <v>4030</v>
      </c>
      <c r="J90" s="216">
        <v>-225</v>
      </c>
      <c r="K90" s="241">
        <v>-0.0528</v>
      </c>
      <c r="L90" s="220">
        <v>3668</v>
      </c>
      <c r="M90" s="184">
        <f t="shared" si="1"/>
        <v>7</v>
      </c>
    </row>
    <row r="91" s="184" customFormat="1" ht="15.75" spans="1:14">
      <c r="A91" s="184">
        <v>233</v>
      </c>
      <c r="B91" s="208" t="s">
        <v>879</v>
      </c>
      <c r="C91" s="212">
        <v>50</v>
      </c>
      <c r="D91" s="209">
        <v>50</v>
      </c>
      <c r="E91" s="209">
        <v>44</v>
      </c>
      <c r="F91" s="210">
        <v>0.88</v>
      </c>
      <c r="G91" s="209" t="s">
        <v>65</v>
      </c>
      <c r="H91" s="210">
        <v>0</v>
      </c>
      <c r="I91" s="209">
        <v>50</v>
      </c>
      <c r="J91" s="209" t="s">
        <v>65</v>
      </c>
      <c r="K91" s="211">
        <v>0</v>
      </c>
      <c r="L91" s="212">
        <v>44</v>
      </c>
      <c r="M91" s="184">
        <f t="shared" si="1"/>
        <v>3</v>
      </c>
    </row>
    <row r="92" s="184" customFormat="1" ht="15.75" spans="1:14">
      <c r="A92" s="184">
        <v>23304</v>
      </c>
      <c r="B92" s="232" t="s">
        <v>1190</v>
      </c>
      <c r="C92" s="225">
        <v>50</v>
      </c>
      <c r="D92" s="224">
        <v>50</v>
      </c>
      <c r="E92" s="224">
        <v>44</v>
      </c>
      <c r="F92" s="210">
        <v>0.88</v>
      </c>
      <c r="G92" s="209" t="s">
        <v>65</v>
      </c>
      <c r="H92" s="210">
        <v>0</v>
      </c>
      <c r="I92" s="224">
        <v>50</v>
      </c>
      <c r="J92" s="209" t="s">
        <v>65</v>
      </c>
      <c r="K92" s="211">
        <v>0</v>
      </c>
      <c r="L92" s="225">
        <v>44</v>
      </c>
      <c r="M92" s="184">
        <f t="shared" si="1"/>
        <v>5</v>
      </c>
    </row>
    <row r="93" s="184" customFormat="1" ht="15.75" spans="1:14">
      <c r="A93" s="184">
        <v>2330411</v>
      </c>
      <c r="B93" s="234" t="s">
        <v>1191</v>
      </c>
      <c r="C93" s="245">
        <v>20</v>
      </c>
      <c r="D93" s="215">
        <v>20</v>
      </c>
      <c r="E93" s="216">
        <v>44</v>
      </c>
      <c r="F93" s="217">
        <v>2.2</v>
      </c>
      <c r="G93" s="216">
        <v>28</v>
      </c>
      <c r="H93" s="217">
        <v>1.75</v>
      </c>
      <c r="I93" s="215"/>
      <c r="J93" s="216">
        <v>-20</v>
      </c>
      <c r="K93" s="241">
        <v>-1</v>
      </c>
      <c r="L93" s="220">
        <v>16</v>
      </c>
      <c r="M93" s="184">
        <f t="shared" si="1"/>
        <v>7</v>
      </c>
    </row>
    <row r="94" s="184" customFormat="1" ht="15.75" spans="1:14">
      <c r="A94" s="184">
        <v>2330431</v>
      </c>
      <c r="B94" s="234" t="s">
        <v>1192</v>
      </c>
      <c r="C94" s="245" t="s">
        <v>65</v>
      </c>
      <c r="D94" s="215"/>
      <c r="E94" s="216" t="s">
        <v>65</v>
      </c>
      <c r="F94" s="217"/>
      <c r="G94" s="216" t="s">
        <v>65</v>
      </c>
      <c r="H94" s="217"/>
      <c r="I94" s="215">
        <v>50</v>
      </c>
      <c r="J94" s="216">
        <v>50</v>
      </c>
      <c r="K94" s="241"/>
      <c r="L94" s="220">
        <v>0</v>
      </c>
      <c r="M94" s="184">
        <f t="shared" si="1"/>
        <v>7</v>
      </c>
    </row>
    <row r="95" s="184" customFormat="1" ht="15.75" spans="1:14">
      <c r="A95" s="184">
        <v>2330433</v>
      </c>
      <c r="B95" s="234" t="s">
        <v>1193</v>
      </c>
      <c r="C95" s="245" t="s">
        <v>65</v>
      </c>
      <c r="D95" s="215" t="s">
        <v>65</v>
      </c>
      <c r="E95" s="216" t="s">
        <v>65</v>
      </c>
      <c r="F95" s="217"/>
      <c r="G95" s="216">
        <v>-3</v>
      </c>
      <c r="H95" s="217">
        <v>-1</v>
      </c>
      <c r="I95" s="215"/>
      <c r="J95" s="216" t="s">
        <v>65</v>
      </c>
      <c r="K95" s="241"/>
      <c r="L95" s="220">
        <v>3</v>
      </c>
      <c r="M95" s="184">
        <f t="shared" si="1"/>
        <v>7</v>
      </c>
    </row>
    <row r="96" s="184" customFormat="1" ht="15.75" spans="1:14">
      <c r="A96" s="184">
        <v>2330498</v>
      </c>
      <c r="B96" s="234" t="s">
        <v>1194</v>
      </c>
      <c r="C96" s="245">
        <v>30</v>
      </c>
      <c r="D96" s="215">
        <v>30</v>
      </c>
      <c r="E96" s="216" t="s">
        <v>65</v>
      </c>
      <c r="F96" s="217">
        <v>0</v>
      </c>
      <c r="G96" s="216">
        <v>-25</v>
      </c>
      <c r="H96" s="217">
        <v>-1</v>
      </c>
      <c r="I96" s="215"/>
      <c r="J96" s="216">
        <v>-30</v>
      </c>
      <c r="K96" s="241">
        <v>-1</v>
      </c>
      <c r="L96" s="220">
        <v>25</v>
      </c>
      <c r="M96" s="184">
        <f t="shared" si="1"/>
        <v>7</v>
      </c>
    </row>
    <row r="97" s="184" customFormat="1" ht="15.75" spans="1:13">
      <c r="B97" s="208" t="s">
        <v>884</v>
      </c>
      <c r="C97" s="225"/>
      <c r="D97" s="224"/>
      <c r="E97" s="209"/>
      <c r="F97" s="210"/>
      <c r="G97" s="209"/>
      <c r="H97" s="210"/>
      <c r="I97" s="224">
        <v>3069</v>
      </c>
      <c r="J97" s="209"/>
      <c r="K97" s="211"/>
      <c r="L97" s="220"/>
      <c r="M97" s="184">
        <f t="shared" si="1"/>
        <v>0</v>
      </c>
    </row>
    <row r="98" s="184" customFormat="1" ht="15.75" spans="1:13">
      <c r="B98" s="208" t="s">
        <v>1195</v>
      </c>
      <c r="C98" s="212">
        <v>38425</v>
      </c>
      <c r="D98" s="209">
        <v>31871</v>
      </c>
      <c r="E98" s="209">
        <v>33265</v>
      </c>
      <c r="F98" s="210">
        <v>1.0437</v>
      </c>
      <c r="G98" s="209">
        <v>-32178</v>
      </c>
      <c r="H98" s="210">
        <v>-0.4917</v>
      </c>
      <c r="I98" s="209">
        <v>21658</v>
      </c>
      <c r="J98" s="209">
        <v>-16767</v>
      </c>
      <c r="K98" s="211">
        <v>-0.4363</v>
      </c>
      <c r="L98" s="212">
        <v>65443</v>
      </c>
      <c r="M98" s="184">
        <f t="shared" si="1"/>
        <v>0</v>
      </c>
    </row>
    <row r="99" s="184" customFormat="1" ht="15.75" spans="1:13">
      <c r="B99" s="235" t="s">
        <v>886</v>
      </c>
      <c r="C99" s="237">
        <v>21144</v>
      </c>
      <c r="D99" s="236">
        <v>2874</v>
      </c>
      <c r="E99" s="236">
        <v>7140</v>
      </c>
      <c r="F99" s="210">
        <v>2.4843</v>
      </c>
      <c r="G99" s="209">
        <v>-37438</v>
      </c>
      <c r="H99" s="210">
        <v>-0.8398</v>
      </c>
      <c r="I99" s="236">
        <v>26272</v>
      </c>
      <c r="J99" s="209">
        <v>5128</v>
      </c>
      <c r="K99" s="211">
        <v>0.2425</v>
      </c>
      <c r="L99" s="237">
        <v>44578</v>
      </c>
      <c r="M99" s="184">
        <f t="shared" si="1"/>
        <v>0</v>
      </c>
    </row>
    <row r="100" s="184" customFormat="1" ht="15.75" spans="1:13">
      <c r="B100" s="238" t="s">
        <v>1196</v>
      </c>
      <c r="C100" s="245"/>
      <c r="D100" s="215"/>
      <c r="E100" s="239"/>
      <c r="F100" s="217"/>
      <c r="G100" s="216"/>
      <c r="H100" s="210"/>
      <c r="I100" s="215"/>
      <c r="J100" s="209" t="s">
        <v>65</v>
      </c>
      <c r="K100" s="211"/>
      <c r="L100" s="240">
        <v>296</v>
      </c>
      <c r="M100" s="184">
        <f t="shared" si="1"/>
        <v>0</v>
      </c>
    </row>
    <row r="101" s="184" customFormat="1" ht="15.75" spans="1:13">
      <c r="B101" s="238" t="s">
        <v>1197</v>
      </c>
      <c r="C101" s="245"/>
      <c r="D101" s="215"/>
      <c r="E101" s="239"/>
      <c r="F101" s="217"/>
      <c r="G101" s="216"/>
      <c r="H101" s="210"/>
      <c r="I101" s="215"/>
      <c r="J101" s="209" t="s">
        <v>65</v>
      </c>
      <c r="K101" s="211"/>
      <c r="L101" s="240"/>
      <c r="M101" s="184">
        <f t="shared" si="1"/>
        <v>0</v>
      </c>
    </row>
    <row r="102" s="184" customFormat="1" ht="15.75" spans="1:13">
      <c r="B102" s="238" t="s">
        <v>1198</v>
      </c>
      <c r="C102" s="245">
        <v>17800</v>
      </c>
      <c r="D102" s="215"/>
      <c r="E102" s="239">
        <v>50</v>
      </c>
      <c r="F102" s="217"/>
      <c r="G102" s="216">
        <v>-27950</v>
      </c>
      <c r="H102" s="217">
        <v>-0.9982</v>
      </c>
      <c r="I102" s="215">
        <v>20691</v>
      </c>
      <c r="J102" s="216">
        <v>2891</v>
      </c>
      <c r="K102" s="241">
        <v>0.1624</v>
      </c>
      <c r="L102" s="240">
        <v>28000</v>
      </c>
      <c r="M102" s="184">
        <f t="shared" si="1"/>
        <v>0</v>
      </c>
    </row>
    <row r="103" s="184" customFormat="1" ht="15.75" spans="1:13">
      <c r="B103" s="238" t="s">
        <v>1199</v>
      </c>
      <c r="C103" s="245">
        <v>3344</v>
      </c>
      <c r="D103" s="215">
        <v>2874</v>
      </c>
      <c r="E103" s="239">
        <v>7090</v>
      </c>
      <c r="F103" s="217">
        <v>2.4669</v>
      </c>
      <c r="G103" s="216">
        <v>-9192</v>
      </c>
      <c r="H103" s="217">
        <v>-0.5645</v>
      </c>
      <c r="I103" s="215">
        <v>5581</v>
      </c>
      <c r="J103" s="216">
        <v>2237</v>
      </c>
      <c r="K103" s="241">
        <v>0.669</v>
      </c>
      <c r="L103" s="240">
        <v>16282</v>
      </c>
      <c r="M103" s="184">
        <f t="shared" si="1"/>
        <v>0</v>
      </c>
    </row>
    <row r="104" s="184" customFormat="1" ht="15.75" spans="1:13">
      <c r="A104" s="184">
        <v>231</v>
      </c>
      <c r="B104" s="235" t="s">
        <v>894</v>
      </c>
      <c r="C104" s="225" t="s">
        <v>65</v>
      </c>
      <c r="D104" s="224">
        <v>37530</v>
      </c>
      <c r="E104" s="224">
        <v>37530</v>
      </c>
      <c r="F104" s="210">
        <v>1</v>
      </c>
      <c r="G104" s="209">
        <v>32581</v>
      </c>
      <c r="H104" s="210"/>
      <c r="I104" s="224">
        <v>8200</v>
      </c>
      <c r="J104" s="209">
        <v>8200</v>
      </c>
      <c r="K104" s="211"/>
      <c r="L104" s="225">
        <v>4949</v>
      </c>
      <c r="M104" s="184">
        <f t="shared" si="1"/>
        <v>3</v>
      </c>
    </row>
    <row r="105" s="184" customFormat="1" ht="15.75" spans="1:13">
      <c r="B105" s="232" t="s">
        <v>1200</v>
      </c>
      <c r="C105" s="225" t="s">
        <v>65</v>
      </c>
      <c r="D105" s="224">
        <v>37530</v>
      </c>
      <c r="E105" s="236">
        <v>37530</v>
      </c>
      <c r="F105" s="210">
        <v>1</v>
      </c>
      <c r="G105" s="209">
        <v>32581</v>
      </c>
      <c r="H105" s="210"/>
      <c r="I105" s="224">
        <v>8200</v>
      </c>
      <c r="J105" s="209">
        <v>8200</v>
      </c>
      <c r="K105" s="211"/>
      <c r="L105" s="237">
        <v>4949</v>
      </c>
      <c r="M105" s="184">
        <f t="shared" si="1"/>
        <v>0</v>
      </c>
    </row>
    <row r="106" s="185" customFormat="1" ht="15.75" spans="1:13">
      <c r="B106" s="234" t="s">
        <v>1201</v>
      </c>
      <c r="C106" s="245"/>
      <c r="D106" s="215">
        <v>37530</v>
      </c>
      <c r="E106" s="239">
        <v>37530</v>
      </c>
      <c r="F106" s="217">
        <v>1</v>
      </c>
      <c r="G106" s="216">
        <v>37530</v>
      </c>
      <c r="H106" s="210"/>
      <c r="I106" s="215"/>
      <c r="J106" s="216" t="s">
        <v>65</v>
      </c>
      <c r="K106" s="211"/>
      <c r="L106" s="240"/>
      <c r="M106" s="184">
        <f t="shared" si="1"/>
        <v>0</v>
      </c>
    </row>
    <row r="107" s="185" customFormat="1" ht="15.75" spans="1:13">
      <c r="B107" s="234" t="s">
        <v>1202</v>
      </c>
      <c r="C107" s="245"/>
      <c r="D107" s="215"/>
      <c r="E107" s="239"/>
      <c r="F107" s="217"/>
      <c r="G107" s="216" t="s">
        <v>65</v>
      </c>
      <c r="H107" s="210"/>
      <c r="I107" s="215">
        <v>8200</v>
      </c>
      <c r="J107" s="216">
        <v>8200</v>
      </c>
      <c r="K107" s="211"/>
      <c r="L107" s="240"/>
      <c r="M107" s="184">
        <f t="shared" si="1"/>
        <v>0</v>
      </c>
    </row>
    <row r="108" s="184" customFormat="1" ht="15.75" spans="1:13">
      <c r="B108" s="242" t="s">
        <v>1203</v>
      </c>
      <c r="C108" s="237">
        <v>59569</v>
      </c>
      <c r="D108" s="236">
        <v>72275</v>
      </c>
      <c r="E108" s="236">
        <v>77935</v>
      </c>
      <c r="F108" s="210">
        <v>1.0783</v>
      </c>
      <c r="G108" s="209">
        <v>-37035</v>
      </c>
      <c r="H108" s="210">
        <v>-0.3221</v>
      </c>
      <c r="I108" s="236">
        <v>56130</v>
      </c>
      <c r="J108" s="209">
        <v>-3439</v>
      </c>
      <c r="K108" s="211">
        <v>-0.0577</v>
      </c>
      <c r="L108" s="237">
        <v>114970</v>
      </c>
      <c r="M108" s="184">
        <f t="shared" si="1"/>
        <v>0</v>
      </c>
    </row>
  </sheetData>
  <autoFilter xmlns:etc="http://www.wps.cn/officeDocument/2017/etCustomData" ref="A6:N108" etc:filterBottomFollowUsedRange="0">
    <filterColumn colId="13">
      <filters blank="1"/>
    </filterColumn>
    <extLst/>
  </autoFilter>
  <mergeCells count="13">
    <mergeCell ref="B2:K2"/>
    <mergeCell ref="J3:K3"/>
    <mergeCell ref="C4:H4"/>
    <mergeCell ref="I4:K4"/>
    <mergeCell ref="G5:H5"/>
    <mergeCell ref="J5:K5"/>
    <mergeCell ref="B4:B6"/>
    <mergeCell ref="C5:C6"/>
    <mergeCell ref="D5:D6"/>
    <mergeCell ref="E5:E6"/>
    <mergeCell ref="F5:F6"/>
    <mergeCell ref="I5:I6"/>
    <mergeCell ref="L4:L6"/>
  </mergeCells>
  <printOptions horizontalCentered="1"/>
  <pageMargins left="0.200694444444444" right="0.590277777777778" top="0.35" bottom="0.708333333333333" header="0.161111111111111" footer="0.310416666666667"/>
  <pageSetup paperSize="9" scale="99" fitToHeight="0" orientation="landscape" horizontalDpi="600"/>
  <headerFooter alignWithMargins="0" scaleWithDoc="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P111"/>
  <sheetViews>
    <sheetView workbookViewId="0">
      <pane xSplit="2" ySplit="6" topLeftCell="C95" activePane="bottomRight" state="frozen"/>
      <selection/>
      <selection pane="topRight"/>
      <selection pane="bottomLeft"/>
      <selection pane="bottomRight" activeCell="K13" sqref="K13"/>
    </sheetView>
  </sheetViews>
  <sheetFormatPr defaultColWidth="9" defaultRowHeight="14.25"/>
  <cols>
    <col min="1" max="1" width="17.55" style="184" hidden="1" customWidth="1"/>
    <col min="2" max="2" width="38.25" style="185" customWidth="1"/>
    <col min="3" max="3" width="10.625" style="185" customWidth="1"/>
    <col min="4" max="4" width="10.375" style="185" customWidth="1"/>
    <col min="5" max="5" width="11.25" style="185" customWidth="1"/>
    <col min="6" max="6" width="10.375" style="185" customWidth="1"/>
    <col min="7" max="7" width="8.875" style="185" customWidth="1"/>
    <col min="8" max="8" width="10.5" style="185" customWidth="1"/>
    <col min="9" max="9" width="10.875" style="185" customWidth="1"/>
    <col min="10" max="10" width="10.875" style="185" hidden="1" customWidth="1"/>
    <col min="11" max="11" width="10.2" style="185" customWidth="1"/>
    <col min="12" max="12" width="9.5" style="186" customWidth="1"/>
    <col min="13" max="13" width="10.125" style="185" customWidth="1"/>
    <col min="14" max="14" width="9" style="185" hidden="1" customWidth="1"/>
    <col min="15" max="16" width="9" style="184" hidden="1" customWidth="1"/>
    <col min="17" max="16384" width="9" style="184"/>
  </cols>
  <sheetData>
    <row r="1" s="184" customFormat="1" ht="21" customHeight="1" spans="1:16">
      <c r="B1" s="185" t="s">
        <v>1204</v>
      </c>
      <c r="C1" s="185"/>
      <c r="D1" s="185"/>
      <c r="E1" s="185"/>
      <c r="F1" s="185"/>
      <c r="G1" s="185"/>
      <c r="H1" s="185"/>
      <c r="I1" s="185"/>
      <c r="J1" s="185"/>
      <c r="K1" s="185"/>
      <c r="L1" s="186"/>
      <c r="M1" s="185"/>
      <c r="N1" s="185"/>
    </row>
    <row r="2" s="184" customFormat="1" ht="30" customHeight="1" spans="1:16">
      <c r="B2" s="152" t="s">
        <v>1205</v>
      </c>
      <c r="C2" s="152"/>
      <c r="D2" s="152"/>
      <c r="E2" s="152"/>
      <c r="F2" s="152"/>
      <c r="G2" s="152"/>
      <c r="H2" s="152"/>
      <c r="I2" s="152"/>
      <c r="J2" s="152"/>
      <c r="K2" s="152"/>
      <c r="L2" s="187"/>
      <c r="M2" s="152"/>
      <c r="N2" s="188"/>
    </row>
    <row r="3" s="184" customFormat="1" spans="1:16">
      <c r="B3" s="189"/>
      <c r="C3" s="190"/>
      <c r="D3" s="190"/>
      <c r="E3" s="190"/>
      <c r="F3" s="190"/>
      <c r="G3" s="190"/>
      <c r="H3" s="190"/>
      <c r="I3" s="190"/>
      <c r="J3" s="190"/>
      <c r="K3" s="190"/>
      <c r="L3" s="191" t="s">
        <v>30</v>
      </c>
      <c r="M3" s="192"/>
      <c r="N3" s="190"/>
    </row>
    <row r="4" s="184" customFormat="1" spans="1:16">
      <c r="B4" s="193" t="s">
        <v>140</v>
      </c>
      <c r="C4" s="194" t="s">
        <v>1085</v>
      </c>
      <c r="D4" s="195"/>
      <c r="E4" s="195"/>
      <c r="F4" s="195"/>
      <c r="G4" s="195"/>
      <c r="H4" s="195"/>
      <c r="I4" s="194" t="s">
        <v>1086</v>
      </c>
      <c r="J4" s="194"/>
      <c r="K4" s="194"/>
      <c r="L4" s="196"/>
      <c r="M4" s="195"/>
      <c r="N4" s="197" t="s">
        <v>1087</v>
      </c>
    </row>
    <row r="5" s="184" customFormat="1" spans="1:16">
      <c r="B5" s="198"/>
      <c r="C5" s="199" t="s">
        <v>35</v>
      </c>
      <c r="D5" s="199" t="s">
        <v>145</v>
      </c>
      <c r="E5" s="199" t="s">
        <v>36</v>
      </c>
      <c r="F5" s="200" t="s">
        <v>1117</v>
      </c>
      <c r="G5" s="199" t="s">
        <v>147</v>
      </c>
      <c r="H5" s="201"/>
      <c r="I5" s="199" t="s">
        <v>39</v>
      </c>
      <c r="J5" s="199"/>
      <c r="K5" s="202" t="s">
        <v>1206</v>
      </c>
      <c r="L5" s="203" t="s">
        <v>1118</v>
      </c>
      <c r="M5" s="204"/>
      <c r="N5" s="197"/>
    </row>
    <row r="6" s="184" customFormat="1" spans="1:16">
      <c r="B6" s="198"/>
      <c r="C6" s="201"/>
      <c r="D6" s="199"/>
      <c r="E6" s="201"/>
      <c r="F6" s="205"/>
      <c r="G6" s="199" t="s">
        <v>149</v>
      </c>
      <c r="H6" s="201" t="s">
        <v>1089</v>
      </c>
      <c r="I6" s="201"/>
      <c r="J6" s="206" t="s">
        <v>902</v>
      </c>
      <c r="K6" s="202"/>
      <c r="L6" s="207" t="s">
        <v>149</v>
      </c>
      <c r="M6" s="195" t="s">
        <v>1089</v>
      </c>
      <c r="N6" s="197"/>
    </row>
    <row r="7" s="184" customFormat="1" ht="15.75" spans="1:16">
      <c r="A7" s="184">
        <v>207</v>
      </c>
      <c r="B7" s="208" t="s">
        <v>370</v>
      </c>
      <c r="C7" s="209">
        <v>12</v>
      </c>
      <c r="D7" s="209">
        <v>16</v>
      </c>
      <c r="E7" s="209" t="s">
        <v>65</v>
      </c>
      <c r="F7" s="210">
        <v>0</v>
      </c>
      <c r="G7" s="209" t="s">
        <v>65</v>
      </c>
      <c r="H7" s="210"/>
      <c r="I7" s="209">
        <f t="shared" ref="I7:I14" si="0">J7+K7</f>
        <v>7</v>
      </c>
      <c r="J7" s="209">
        <f>J8</f>
        <v>3</v>
      </c>
      <c r="K7" s="209">
        <f>K8</f>
        <v>4</v>
      </c>
      <c r="L7" s="209">
        <f>I7-C7</f>
        <v>-5</v>
      </c>
      <c r="M7" s="211">
        <f t="shared" ref="M7:M14" si="1">IFERROR(L7/C7,"")</f>
        <v>-0.416666666666667</v>
      </c>
      <c r="N7" s="212">
        <v>0</v>
      </c>
      <c r="O7" s="184">
        <f t="shared" ref="O7:O70" si="2">LEN(A7)</f>
        <v>3</v>
      </c>
    </row>
    <row r="8" s="184" customFormat="1" ht="15.75" spans="1:16">
      <c r="A8" s="184">
        <v>20707</v>
      </c>
      <c r="B8" s="213" t="s">
        <v>1119</v>
      </c>
      <c r="C8" s="209">
        <v>12</v>
      </c>
      <c r="D8" s="209">
        <v>16</v>
      </c>
      <c r="E8" s="209" t="s">
        <v>65</v>
      </c>
      <c r="F8" s="210">
        <v>0</v>
      </c>
      <c r="G8" s="209" t="s">
        <v>65</v>
      </c>
      <c r="H8" s="210"/>
      <c r="I8" s="209">
        <f t="shared" si="0"/>
        <v>7</v>
      </c>
      <c r="J8" s="209">
        <f>SUM(J9:J12)</f>
        <v>3</v>
      </c>
      <c r="K8" s="209">
        <f>SUM(K9:K12)</f>
        <v>4</v>
      </c>
      <c r="L8" s="209">
        <f>I8-C8</f>
        <v>-5</v>
      </c>
      <c r="M8" s="211">
        <f t="shared" si="1"/>
        <v>-0.416666666666667</v>
      </c>
      <c r="N8" s="212">
        <v>0</v>
      </c>
      <c r="O8" s="184">
        <f t="shared" si="2"/>
        <v>5</v>
      </c>
    </row>
    <row r="9" s="184" customFormat="1" ht="15.75" spans="1:16">
      <c r="A9" s="184">
        <v>2070701</v>
      </c>
      <c r="B9" s="214" t="s">
        <v>1120</v>
      </c>
      <c r="C9" s="215" t="s">
        <v>65</v>
      </c>
      <c r="D9" s="215"/>
      <c r="E9" s="216" t="s">
        <v>65</v>
      </c>
      <c r="F9" s="217"/>
      <c r="G9" s="216" t="s">
        <v>65</v>
      </c>
      <c r="H9" s="217"/>
      <c r="I9" s="215">
        <f t="shared" si="0"/>
        <v>0</v>
      </c>
      <c r="J9" s="215"/>
      <c r="K9" s="215"/>
      <c r="L9" s="218" t="str">
        <f>IFERROR(I9-C9,"")</f>
        <v/>
      </c>
      <c r="M9" s="219" t="str">
        <f t="shared" si="1"/>
        <v/>
      </c>
      <c r="N9" s="220">
        <v>0</v>
      </c>
      <c r="O9" s="184">
        <f t="shared" si="2"/>
        <v>7</v>
      </c>
      <c r="P9" s="184" t="s">
        <v>156</v>
      </c>
    </row>
    <row r="10" s="184" customFormat="1" ht="15.75" spans="1:16">
      <c r="A10" s="184">
        <v>2070702</v>
      </c>
      <c r="B10" s="214" t="s">
        <v>1121</v>
      </c>
      <c r="C10" s="215" t="s">
        <v>65</v>
      </c>
      <c r="D10" s="215"/>
      <c r="E10" s="216" t="s">
        <v>65</v>
      </c>
      <c r="F10" s="217"/>
      <c r="G10" s="216" t="s">
        <v>65</v>
      </c>
      <c r="H10" s="217"/>
      <c r="I10" s="215">
        <f t="shared" si="0"/>
        <v>0</v>
      </c>
      <c r="J10" s="215"/>
      <c r="K10" s="215"/>
      <c r="L10" s="218" t="str">
        <f>IFERROR(I10-C10,"")</f>
        <v/>
      </c>
      <c r="M10" s="219" t="str">
        <f t="shared" si="1"/>
        <v/>
      </c>
      <c r="N10" s="220">
        <v>0</v>
      </c>
      <c r="O10" s="184">
        <f t="shared" si="2"/>
        <v>7</v>
      </c>
      <c r="P10" s="184" t="s">
        <v>156</v>
      </c>
    </row>
    <row r="11" s="184" customFormat="1" ht="15.75" spans="1:16">
      <c r="A11" s="184">
        <v>2070703</v>
      </c>
      <c r="B11" s="214" t="s">
        <v>1122</v>
      </c>
      <c r="C11" s="215" t="s">
        <v>65</v>
      </c>
      <c r="D11" s="215"/>
      <c r="E11" s="216" t="s">
        <v>65</v>
      </c>
      <c r="F11" s="217"/>
      <c r="G11" s="216" t="s">
        <v>65</v>
      </c>
      <c r="H11" s="217"/>
      <c r="I11" s="215">
        <f t="shared" si="0"/>
        <v>0</v>
      </c>
      <c r="J11" s="215"/>
      <c r="K11" s="215"/>
      <c r="L11" s="218" t="str">
        <f>IFERROR(I11-C11,"")</f>
        <v/>
      </c>
      <c r="M11" s="219" t="str">
        <f t="shared" si="1"/>
        <v/>
      </c>
      <c r="N11" s="220">
        <v>0</v>
      </c>
      <c r="O11" s="184">
        <f t="shared" si="2"/>
        <v>7</v>
      </c>
      <c r="P11" s="184" t="s">
        <v>156</v>
      </c>
    </row>
    <row r="12" s="184" customFormat="1" ht="15.75" spans="1:16">
      <c r="A12" s="184">
        <v>2070799</v>
      </c>
      <c r="B12" s="214" t="s">
        <v>1123</v>
      </c>
      <c r="C12" s="215">
        <v>12</v>
      </c>
      <c r="D12" s="215">
        <v>16</v>
      </c>
      <c r="E12" s="216" t="s">
        <v>65</v>
      </c>
      <c r="F12" s="217">
        <v>0</v>
      </c>
      <c r="G12" s="216" t="s">
        <v>65</v>
      </c>
      <c r="H12" s="217"/>
      <c r="I12" s="215">
        <f t="shared" si="0"/>
        <v>7</v>
      </c>
      <c r="J12" s="215">
        <v>3</v>
      </c>
      <c r="K12" s="215">
        <v>4</v>
      </c>
      <c r="L12" s="218">
        <f>IFERROR(I12-C12,"")</f>
        <v>-5</v>
      </c>
      <c r="M12" s="219">
        <f t="shared" si="1"/>
        <v>-0.416666666666667</v>
      </c>
      <c r="N12" s="220">
        <v>0</v>
      </c>
      <c r="O12" s="184">
        <f t="shared" si="2"/>
        <v>7</v>
      </c>
    </row>
    <row r="13" s="184" customFormat="1" ht="15.75" spans="1:16">
      <c r="A13" s="184">
        <v>212</v>
      </c>
      <c r="B13" s="208" t="s">
        <v>622</v>
      </c>
      <c r="C13" s="209">
        <v>28150</v>
      </c>
      <c r="D13" s="209">
        <v>20495</v>
      </c>
      <c r="E13" s="209">
        <v>23731</v>
      </c>
      <c r="F13" s="210">
        <v>1.1579</v>
      </c>
      <c r="G13" s="209">
        <v>-9895</v>
      </c>
      <c r="H13" s="210">
        <v>-0.2943</v>
      </c>
      <c r="I13" s="209">
        <f t="shared" si="0"/>
        <v>11884</v>
      </c>
      <c r="J13" s="209">
        <f>J14+J29+J35+J43+J39+J52</f>
        <v>10615</v>
      </c>
      <c r="K13" s="209">
        <f>K14+K29+K35+K43+K39+K52</f>
        <v>1269</v>
      </c>
      <c r="L13" s="209">
        <f>I13-C13</f>
        <v>-16266</v>
      </c>
      <c r="M13" s="211">
        <f t="shared" si="1"/>
        <v>-0.577833037300178</v>
      </c>
      <c r="N13" s="212">
        <v>33626</v>
      </c>
      <c r="O13" s="184">
        <f t="shared" si="2"/>
        <v>3</v>
      </c>
    </row>
    <row r="14" s="184" customFormat="1" ht="17" customHeight="1" spans="1:16">
      <c r="A14" s="184">
        <v>21208</v>
      </c>
      <c r="B14" s="221" t="s">
        <v>1124</v>
      </c>
      <c r="C14" s="209">
        <v>17541</v>
      </c>
      <c r="D14" s="209" t="s">
        <v>65</v>
      </c>
      <c r="E14" s="209">
        <v>310</v>
      </c>
      <c r="F14" s="210"/>
      <c r="G14" s="209">
        <v>-17500</v>
      </c>
      <c r="H14" s="210">
        <v>-0.9826</v>
      </c>
      <c r="I14" s="209">
        <f t="shared" si="0"/>
        <v>10149</v>
      </c>
      <c r="J14" s="209">
        <f>SUM(J15:J28)</f>
        <v>10085</v>
      </c>
      <c r="K14" s="209">
        <f>SUM(K15:K28)</f>
        <v>64</v>
      </c>
      <c r="L14" s="209">
        <f>I14-C14</f>
        <v>-7392</v>
      </c>
      <c r="M14" s="211">
        <f t="shared" si="1"/>
        <v>-0.421412690268514</v>
      </c>
      <c r="N14" s="212">
        <v>17810</v>
      </c>
      <c r="O14" s="184">
        <f t="shared" si="2"/>
        <v>5</v>
      </c>
    </row>
    <row r="15" s="184" customFormat="1" ht="15.75" spans="1:16">
      <c r="A15" s="184">
        <v>2120801</v>
      </c>
      <c r="B15" s="214" t="s">
        <v>1125</v>
      </c>
      <c r="C15" s="216">
        <v>500</v>
      </c>
      <c r="D15" s="215" t="s">
        <v>65</v>
      </c>
      <c r="E15" s="216">
        <v>55</v>
      </c>
      <c r="F15" s="217"/>
      <c r="G15" s="216">
        <v>-642</v>
      </c>
      <c r="H15" s="217">
        <v>-0.9211</v>
      </c>
      <c r="I15" s="215">
        <f t="shared" ref="I15:I43" si="3">J15+K15</f>
        <v>737</v>
      </c>
      <c r="J15" s="216">
        <v>700</v>
      </c>
      <c r="K15" s="215">
        <v>37</v>
      </c>
      <c r="L15" s="218">
        <f t="shared" ref="L15:L28" si="4">IFERROR(I15-C15,"")</f>
        <v>237</v>
      </c>
      <c r="M15" s="219">
        <f t="shared" ref="M15:M43" si="5">IFERROR(L15/C15,"")</f>
        <v>0.474</v>
      </c>
      <c r="N15" s="220">
        <v>697</v>
      </c>
      <c r="O15" s="184">
        <f t="shared" si="2"/>
        <v>7</v>
      </c>
    </row>
    <row r="16" s="184" customFormat="1" ht="15.75" spans="1:16">
      <c r="A16" s="184">
        <v>2120802</v>
      </c>
      <c r="B16" s="214" t="s">
        <v>1126</v>
      </c>
      <c r="C16" s="216">
        <v>250</v>
      </c>
      <c r="D16" s="215" t="s">
        <v>65</v>
      </c>
      <c r="E16" s="216" t="s">
        <v>65</v>
      </c>
      <c r="F16" s="217"/>
      <c r="G16" s="216">
        <v>-50</v>
      </c>
      <c r="H16" s="217">
        <v>-1</v>
      </c>
      <c r="I16" s="215">
        <f t="shared" si="3"/>
        <v>100</v>
      </c>
      <c r="J16" s="216">
        <v>100</v>
      </c>
      <c r="K16" s="215"/>
      <c r="L16" s="218">
        <f t="shared" si="4"/>
        <v>-150</v>
      </c>
      <c r="M16" s="219">
        <f t="shared" si="5"/>
        <v>-0.6</v>
      </c>
      <c r="N16" s="220">
        <v>50</v>
      </c>
      <c r="O16" s="184">
        <f t="shared" si="2"/>
        <v>7</v>
      </c>
    </row>
    <row r="17" s="184" customFormat="1" ht="15.75" spans="1:16">
      <c r="A17" s="184">
        <v>2120803</v>
      </c>
      <c r="B17" s="214" t="s">
        <v>1127</v>
      </c>
      <c r="C17" s="216">
        <v>90</v>
      </c>
      <c r="D17" s="215" t="s">
        <v>65</v>
      </c>
      <c r="E17" s="216" t="s">
        <v>65</v>
      </c>
      <c r="F17" s="217"/>
      <c r="G17" s="216">
        <v>-90</v>
      </c>
      <c r="H17" s="217">
        <v>-1</v>
      </c>
      <c r="I17" s="215">
        <f t="shared" si="3"/>
        <v>0</v>
      </c>
      <c r="J17" s="216"/>
      <c r="K17" s="215"/>
      <c r="L17" s="218">
        <f t="shared" si="4"/>
        <v>-90</v>
      </c>
      <c r="M17" s="219">
        <f t="shared" si="5"/>
        <v>-1</v>
      </c>
      <c r="N17" s="220">
        <v>90</v>
      </c>
      <c r="O17" s="184">
        <f t="shared" si="2"/>
        <v>7</v>
      </c>
    </row>
    <row r="18" s="184" customFormat="1" ht="15.75" spans="1:16">
      <c r="A18" s="184">
        <v>2120804</v>
      </c>
      <c r="B18" s="214" t="s">
        <v>1128</v>
      </c>
      <c r="C18" s="216">
        <v>15250</v>
      </c>
      <c r="D18" s="215" t="s">
        <v>65</v>
      </c>
      <c r="E18" s="216">
        <v>255</v>
      </c>
      <c r="F18" s="217"/>
      <c r="G18" s="216">
        <v>-15415</v>
      </c>
      <c r="H18" s="217">
        <v>-0.9837</v>
      </c>
      <c r="I18" s="215">
        <f t="shared" si="3"/>
        <v>8000</v>
      </c>
      <c r="J18" s="216">
        <v>8000</v>
      </c>
      <c r="K18" s="215"/>
      <c r="L18" s="218">
        <f t="shared" si="4"/>
        <v>-7250</v>
      </c>
      <c r="M18" s="219">
        <f t="shared" si="5"/>
        <v>-0.475409836065574</v>
      </c>
      <c r="N18" s="220">
        <v>15670</v>
      </c>
      <c r="O18" s="184">
        <f t="shared" si="2"/>
        <v>7</v>
      </c>
    </row>
    <row r="19" s="184" customFormat="1" ht="15.75" spans="1:16">
      <c r="A19" s="184">
        <v>2120805</v>
      </c>
      <c r="B19" s="214" t="s">
        <v>1129</v>
      </c>
      <c r="C19" s="216">
        <v>31</v>
      </c>
      <c r="D19" s="215" t="s">
        <v>65</v>
      </c>
      <c r="E19" s="216" t="s">
        <v>65</v>
      </c>
      <c r="F19" s="217"/>
      <c r="G19" s="216">
        <v>-32</v>
      </c>
      <c r="H19" s="217">
        <v>-1</v>
      </c>
      <c r="I19" s="215">
        <f t="shared" si="3"/>
        <v>535</v>
      </c>
      <c r="J19" s="216">
        <v>535</v>
      </c>
      <c r="K19" s="215"/>
      <c r="L19" s="218">
        <f t="shared" si="4"/>
        <v>504</v>
      </c>
      <c r="M19" s="219">
        <f t="shared" si="5"/>
        <v>16.258064516129</v>
      </c>
      <c r="N19" s="220">
        <v>32</v>
      </c>
      <c r="O19" s="184">
        <f t="shared" si="2"/>
        <v>7</v>
      </c>
    </row>
    <row r="20" s="184" customFormat="1" ht="15.75" spans="1:16">
      <c r="A20" s="184">
        <v>2120806</v>
      </c>
      <c r="B20" s="214" t="s">
        <v>1130</v>
      </c>
      <c r="C20" s="216" t="s">
        <v>65</v>
      </c>
      <c r="D20" s="215" t="s">
        <v>65</v>
      </c>
      <c r="E20" s="216" t="s">
        <v>65</v>
      </c>
      <c r="F20" s="217"/>
      <c r="G20" s="216">
        <v>-30</v>
      </c>
      <c r="H20" s="217">
        <v>-1</v>
      </c>
      <c r="I20" s="215">
        <f t="shared" si="3"/>
        <v>0</v>
      </c>
      <c r="J20" s="216"/>
      <c r="K20" s="215"/>
      <c r="L20" s="218" t="str">
        <f t="shared" si="4"/>
        <v/>
      </c>
      <c r="M20" s="219" t="str">
        <f t="shared" si="5"/>
        <v/>
      </c>
      <c r="N20" s="220">
        <v>30</v>
      </c>
      <c r="O20" s="184">
        <f t="shared" si="2"/>
        <v>7</v>
      </c>
    </row>
    <row r="21" s="184" customFormat="1" ht="15.75" spans="1:16">
      <c r="A21" s="184">
        <v>2120807</v>
      </c>
      <c r="B21" s="214" t="s">
        <v>1131</v>
      </c>
      <c r="C21" s="216" t="s">
        <v>65</v>
      </c>
      <c r="D21" s="215"/>
      <c r="E21" s="216" t="s">
        <v>65</v>
      </c>
      <c r="F21" s="217"/>
      <c r="G21" s="216" t="s">
        <v>65</v>
      </c>
      <c r="H21" s="217"/>
      <c r="I21" s="215">
        <f t="shared" si="3"/>
        <v>0</v>
      </c>
      <c r="J21" s="216"/>
      <c r="K21" s="215"/>
      <c r="L21" s="218" t="str">
        <f t="shared" si="4"/>
        <v/>
      </c>
      <c r="M21" s="219" t="str">
        <f t="shared" si="5"/>
        <v/>
      </c>
      <c r="N21" s="220">
        <v>0</v>
      </c>
      <c r="O21" s="184">
        <f t="shared" si="2"/>
        <v>7</v>
      </c>
      <c r="P21" s="184" t="s">
        <v>156</v>
      </c>
    </row>
    <row r="22" s="184" customFormat="1" ht="15.75" spans="1:16">
      <c r="A22" s="184">
        <v>2120809</v>
      </c>
      <c r="B22" s="214" t="s">
        <v>1132</v>
      </c>
      <c r="C22" s="216" t="s">
        <v>65</v>
      </c>
      <c r="D22" s="215"/>
      <c r="E22" s="216" t="s">
        <v>65</v>
      </c>
      <c r="F22" s="217"/>
      <c r="G22" s="216" t="s">
        <v>65</v>
      </c>
      <c r="H22" s="217"/>
      <c r="I22" s="215">
        <f t="shared" si="3"/>
        <v>0</v>
      </c>
      <c r="J22" s="216"/>
      <c r="K22" s="215"/>
      <c r="L22" s="218" t="str">
        <f t="shared" si="4"/>
        <v/>
      </c>
      <c r="M22" s="219" t="str">
        <f t="shared" si="5"/>
        <v/>
      </c>
      <c r="N22" s="220">
        <v>0</v>
      </c>
      <c r="O22" s="184">
        <f t="shared" si="2"/>
        <v>7</v>
      </c>
      <c r="P22" s="184" t="s">
        <v>156</v>
      </c>
    </row>
    <row r="23" s="184" customFormat="1" ht="15.75" spans="1:16">
      <c r="A23" s="184">
        <v>2120810</v>
      </c>
      <c r="B23" s="214" t="s">
        <v>1133</v>
      </c>
      <c r="C23" s="216" t="s">
        <v>65</v>
      </c>
      <c r="D23" s="215" t="s">
        <v>65</v>
      </c>
      <c r="E23" s="216" t="s">
        <v>65</v>
      </c>
      <c r="F23" s="217"/>
      <c r="G23" s="216">
        <v>-284</v>
      </c>
      <c r="H23" s="217">
        <v>-1</v>
      </c>
      <c r="I23" s="215">
        <f t="shared" si="3"/>
        <v>0</v>
      </c>
      <c r="J23" s="216"/>
      <c r="K23" s="215"/>
      <c r="L23" s="218" t="str">
        <f t="shared" si="4"/>
        <v/>
      </c>
      <c r="M23" s="219" t="str">
        <f t="shared" si="5"/>
        <v/>
      </c>
      <c r="N23" s="220">
        <v>284</v>
      </c>
      <c r="O23" s="184">
        <f t="shared" si="2"/>
        <v>7</v>
      </c>
    </row>
    <row r="24" s="184" customFormat="1" ht="15.75" spans="1:16">
      <c r="A24" s="184">
        <v>2120811</v>
      </c>
      <c r="B24" s="214" t="s">
        <v>1134</v>
      </c>
      <c r="C24" s="216" t="s">
        <v>65</v>
      </c>
      <c r="D24" s="215"/>
      <c r="E24" s="216" t="s">
        <v>65</v>
      </c>
      <c r="F24" s="217"/>
      <c r="G24" s="216" t="s">
        <v>65</v>
      </c>
      <c r="H24" s="217"/>
      <c r="I24" s="215">
        <f t="shared" si="3"/>
        <v>0</v>
      </c>
      <c r="J24" s="216"/>
      <c r="K24" s="215"/>
      <c r="L24" s="218" t="str">
        <f t="shared" si="4"/>
        <v/>
      </c>
      <c r="M24" s="219" t="str">
        <f t="shared" si="5"/>
        <v/>
      </c>
      <c r="N24" s="220">
        <v>0</v>
      </c>
      <c r="O24" s="184">
        <f t="shared" si="2"/>
        <v>7</v>
      </c>
      <c r="P24" s="184" t="s">
        <v>156</v>
      </c>
    </row>
    <row r="25" s="184" customFormat="1" ht="15.75" spans="1:16">
      <c r="A25" s="184">
        <v>2120814</v>
      </c>
      <c r="B25" s="214" t="s">
        <v>1135</v>
      </c>
      <c r="C25" s="216">
        <v>500</v>
      </c>
      <c r="D25" s="215" t="s">
        <v>65</v>
      </c>
      <c r="E25" s="216" t="s">
        <v>65</v>
      </c>
      <c r="F25" s="217"/>
      <c r="G25" s="216">
        <v>-937</v>
      </c>
      <c r="H25" s="217">
        <v>-1</v>
      </c>
      <c r="I25" s="215">
        <f t="shared" si="3"/>
        <v>250</v>
      </c>
      <c r="J25" s="216">
        <v>250</v>
      </c>
      <c r="K25" s="215"/>
      <c r="L25" s="218">
        <f t="shared" si="4"/>
        <v>-250</v>
      </c>
      <c r="M25" s="219">
        <f t="shared" si="5"/>
        <v>-0.5</v>
      </c>
      <c r="N25" s="220">
        <v>937</v>
      </c>
      <c r="O25" s="184">
        <f t="shared" si="2"/>
        <v>7</v>
      </c>
    </row>
    <row r="26" s="184" customFormat="1" ht="15.75" spans="1:16">
      <c r="A26" s="184">
        <v>2120815</v>
      </c>
      <c r="B26" s="214" t="s">
        <v>1136</v>
      </c>
      <c r="C26" s="216">
        <v>250</v>
      </c>
      <c r="D26" s="215" t="s">
        <v>65</v>
      </c>
      <c r="E26" s="216" t="s">
        <v>65</v>
      </c>
      <c r="F26" s="217"/>
      <c r="G26" s="216" t="s">
        <v>65</v>
      </c>
      <c r="H26" s="217"/>
      <c r="I26" s="215">
        <f t="shared" si="3"/>
        <v>0</v>
      </c>
      <c r="J26" s="216"/>
      <c r="K26" s="215"/>
      <c r="L26" s="218">
        <f t="shared" si="4"/>
        <v>-250</v>
      </c>
      <c r="M26" s="219">
        <f t="shared" si="5"/>
        <v>-1</v>
      </c>
      <c r="N26" s="220">
        <v>0</v>
      </c>
      <c r="O26" s="184">
        <f t="shared" si="2"/>
        <v>7</v>
      </c>
    </row>
    <row r="27" s="184" customFormat="1" ht="15.75" spans="1:16">
      <c r="A27" s="184">
        <v>2120816</v>
      </c>
      <c r="B27" s="214" t="s">
        <v>1137</v>
      </c>
      <c r="C27" s="216">
        <v>170</v>
      </c>
      <c r="D27" s="215" t="s">
        <v>65</v>
      </c>
      <c r="E27" s="216" t="s">
        <v>65</v>
      </c>
      <c r="F27" s="217"/>
      <c r="G27" s="216">
        <v>-20</v>
      </c>
      <c r="H27" s="217">
        <v>-1</v>
      </c>
      <c r="I27" s="215">
        <f t="shared" si="3"/>
        <v>0</v>
      </c>
      <c r="J27" s="216"/>
      <c r="K27" s="215"/>
      <c r="L27" s="218">
        <f t="shared" si="4"/>
        <v>-170</v>
      </c>
      <c r="M27" s="219">
        <f t="shared" si="5"/>
        <v>-1</v>
      </c>
      <c r="N27" s="220">
        <v>20</v>
      </c>
      <c r="O27" s="184">
        <f t="shared" si="2"/>
        <v>7</v>
      </c>
    </row>
    <row r="28" s="184" customFormat="1" ht="15.75" spans="1:16">
      <c r="A28" s="184">
        <v>2120899</v>
      </c>
      <c r="B28" s="214" t="s">
        <v>1138</v>
      </c>
      <c r="C28" s="216">
        <v>500</v>
      </c>
      <c r="D28" s="215" t="s">
        <v>65</v>
      </c>
      <c r="E28" s="216" t="s">
        <v>65</v>
      </c>
      <c r="F28" s="217"/>
      <c r="G28" s="216" t="s">
        <v>65</v>
      </c>
      <c r="H28" s="217"/>
      <c r="I28" s="215">
        <f t="shared" si="3"/>
        <v>527</v>
      </c>
      <c r="J28" s="216">
        <v>500</v>
      </c>
      <c r="K28" s="215">
        <v>27</v>
      </c>
      <c r="L28" s="218">
        <f t="shared" si="4"/>
        <v>27</v>
      </c>
      <c r="M28" s="219">
        <f t="shared" si="5"/>
        <v>0.054</v>
      </c>
      <c r="N28" s="220">
        <v>0</v>
      </c>
      <c r="O28" s="184">
        <f t="shared" si="2"/>
        <v>7</v>
      </c>
    </row>
    <row r="29" s="184" customFormat="1" ht="15.75" spans="1:16">
      <c r="A29" s="184">
        <v>21213</v>
      </c>
      <c r="B29" s="213" t="s">
        <v>1139</v>
      </c>
      <c r="C29" s="209">
        <v>60</v>
      </c>
      <c r="D29" s="209">
        <v>40</v>
      </c>
      <c r="E29" s="209">
        <v>40</v>
      </c>
      <c r="F29" s="210">
        <v>1</v>
      </c>
      <c r="G29" s="209">
        <v>30</v>
      </c>
      <c r="H29" s="210">
        <v>3</v>
      </c>
      <c r="I29" s="209">
        <f t="shared" si="3"/>
        <v>50</v>
      </c>
      <c r="J29" s="209">
        <f>SUM(J30:J34)</f>
        <v>50</v>
      </c>
      <c r="K29" s="209">
        <f>SUM(K30:K34)</f>
        <v>0</v>
      </c>
      <c r="L29" s="209">
        <f>I29-C29</f>
        <v>-10</v>
      </c>
      <c r="M29" s="211">
        <f t="shared" si="5"/>
        <v>-0.166666666666667</v>
      </c>
      <c r="N29" s="212">
        <v>10</v>
      </c>
      <c r="O29" s="184">
        <f t="shared" si="2"/>
        <v>5</v>
      </c>
    </row>
    <row r="30" s="184" customFormat="1" ht="15.75" spans="1:16">
      <c r="A30" s="184">
        <v>2121301</v>
      </c>
      <c r="B30" s="214" t="s">
        <v>1140</v>
      </c>
      <c r="C30" s="215" t="s">
        <v>65</v>
      </c>
      <c r="D30" s="215"/>
      <c r="E30" s="216" t="s">
        <v>65</v>
      </c>
      <c r="F30" s="217"/>
      <c r="G30" s="216" t="s">
        <v>65</v>
      </c>
      <c r="H30" s="217"/>
      <c r="I30" s="215">
        <f t="shared" si="3"/>
        <v>0</v>
      </c>
      <c r="J30" s="215"/>
      <c r="K30" s="215"/>
      <c r="L30" s="218" t="str">
        <f>IFERROR(I30-C30,"")</f>
        <v/>
      </c>
      <c r="M30" s="219" t="str">
        <f t="shared" si="5"/>
        <v/>
      </c>
      <c r="N30" s="220">
        <v>0</v>
      </c>
      <c r="O30" s="184">
        <f t="shared" si="2"/>
        <v>7</v>
      </c>
      <c r="P30" s="184" t="s">
        <v>156</v>
      </c>
    </row>
    <row r="31" s="184" customFormat="1" ht="15.75" spans="1:16">
      <c r="A31" s="184">
        <v>2121302</v>
      </c>
      <c r="B31" s="214" t="s">
        <v>1141</v>
      </c>
      <c r="C31" s="215" t="s">
        <v>65</v>
      </c>
      <c r="D31" s="215"/>
      <c r="E31" s="216" t="s">
        <v>65</v>
      </c>
      <c r="F31" s="217"/>
      <c r="G31" s="216" t="s">
        <v>65</v>
      </c>
      <c r="H31" s="217"/>
      <c r="I31" s="215">
        <f t="shared" si="3"/>
        <v>0</v>
      </c>
      <c r="J31" s="215"/>
      <c r="K31" s="215"/>
      <c r="L31" s="218" t="str">
        <f>IFERROR(I31-C31,"")</f>
        <v/>
      </c>
      <c r="M31" s="219" t="str">
        <f t="shared" si="5"/>
        <v/>
      </c>
      <c r="N31" s="220">
        <v>0</v>
      </c>
      <c r="O31" s="184">
        <f t="shared" si="2"/>
        <v>7</v>
      </c>
      <c r="P31" s="184" t="s">
        <v>156</v>
      </c>
    </row>
    <row r="32" s="184" customFormat="1" ht="15.75" spans="1:16">
      <c r="A32" s="184">
        <v>2121303</v>
      </c>
      <c r="B32" s="214" t="s">
        <v>1142</v>
      </c>
      <c r="C32" s="215" t="s">
        <v>65</v>
      </c>
      <c r="D32" s="215"/>
      <c r="E32" s="216" t="s">
        <v>65</v>
      </c>
      <c r="F32" s="217"/>
      <c r="G32" s="216" t="s">
        <v>65</v>
      </c>
      <c r="H32" s="217"/>
      <c r="I32" s="215">
        <f t="shared" si="3"/>
        <v>0</v>
      </c>
      <c r="J32" s="215"/>
      <c r="K32" s="215"/>
      <c r="L32" s="218" t="str">
        <f>IFERROR(I32-C32,"")</f>
        <v/>
      </c>
      <c r="M32" s="219" t="str">
        <f t="shared" si="5"/>
        <v/>
      </c>
      <c r="N32" s="220">
        <v>0</v>
      </c>
      <c r="O32" s="184">
        <f t="shared" si="2"/>
        <v>7</v>
      </c>
      <c r="P32" s="184" t="s">
        <v>156</v>
      </c>
    </row>
    <row r="33" s="184" customFormat="1" ht="15.75" spans="1:16">
      <c r="A33" s="184">
        <v>2121304</v>
      </c>
      <c r="B33" s="214" t="s">
        <v>1143</v>
      </c>
      <c r="C33" s="215" t="s">
        <v>65</v>
      </c>
      <c r="D33" s="215"/>
      <c r="E33" s="216" t="s">
        <v>65</v>
      </c>
      <c r="F33" s="217"/>
      <c r="G33" s="216" t="s">
        <v>65</v>
      </c>
      <c r="H33" s="217"/>
      <c r="I33" s="215">
        <f t="shared" si="3"/>
        <v>0</v>
      </c>
      <c r="J33" s="215"/>
      <c r="K33" s="215"/>
      <c r="L33" s="218" t="str">
        <f>IFERROR(I33-C33,"")</f>
        <v/>
      </c>
      <c r="M33" s="219" t="str">
        <f t="shared" si="5"/>
        <v/>
      </c>
      <c r="N33" s="220">
        <v>0</v>
      </c>
      <c r="O33" s="184">
        <f t="shared" si="2"/>
        <v>7</v>
      </c>
      <c r="P33" s="184" t="s">
        <v>156</v>
      </c>
    </row>
    <row r="34" s="184" customFormat="1" ht="15.75" spans="1:16">
      <c r="A34" s="184">
        <v>2121399</v>
      </c>
      <c r="B34" s="214" t="s">
        <v>1144</v>
      </c>
      <c r="C34" s="215">
        <v>60</v>
      </c>
      <c r="D34" s="215">
        <v>40</v>
      </c>
      <c r="E34" s="216">
        <v>40</v>
      </c>
      <c r="F34" s="217">
        <v>1</v>
      </c>
      <c r="G34" s="216">
        <v>30</v>
      </c>
      <c r="H34" s="217">
        <v>3</v>
      </c>
      <c r="I34" s="215">
        <f t="shared" si="3"/>
        <v>50</v>
      </c>
      <c r="J34" s="215">
        <v>50</v>
      </c>
      <c r="K34" s="215"/>
      <c r="L34" s="218">
        <f>IFERROR(I34-C34,"")</f>
        <v>-10</v>
      </c>
      <c r="M34" s="219">
        <f t="shared" si="5"/>
        <v>-0.166666666666667</v>
      </c>
      <c r="N34" s="220">
        <v>10</v>
      </c>
      <c r="O34" s="184">
        <f t="shared" si="2"/>
        <v>7</v>
      </c>
    </row>
    <row r="35" s="184" customFormat="1" ht="15.75" spans="1:16">
      <c r="A35" s="184">
        <v>21214</v>
      </c>
      <c r="B35" s="213" t="s">
        <v>1145</v>
      </c>
      <c r="C35" s="209">
        <v>450</v>
      </c>
      <c r="D35" s="209">
        <v>415</v>
      </c>
      <c r="E35" s="209">
        <v>470</v>
      </c>
      <c r="F35" s="210">
        <v>1.1325</v>
      </c>
      <c r="G35" s="209">
        <v>99</v>
      </c>
      <c r="H35" s="210">
        <v>0.2668</v>
      </c>
      <c r="I35" s="209">
        <f t="shared" si="3"/>
        <v>480</v>
      </c>
      <c r="J35" s="209">
        <f>SUM(J36:J38)</f>
        <v>480</v>
      </c>
      <c r="K35" s="209">
        <f>SUM(K36:K38)</f>
        <v>0</v>
      </c>
      <c r="L35" s="209">
        <f>I35-C35</f>
        <v>30</v>
      </c>
      <c r="M35" s="211">
        <f t="shared" si="5"/>
        <v>0.0666666666666667</v>
      </c>
      <c r="N35" s="212">
        <v>371</v>
      </c>
      <c r="O35" s="184">
        <f t="shared" si="2"/>
        <v>5</v>
      </c>
    </row>
    <row r="36" s="184" customFormat="1" ht="15.75" spans="1:16">
      <c r="A36" s="184">
        <v>2121401</v>
      </c>
      <c r="B36" s="222" t="s">
        <v>1146</v>
      </c>
      <c r="C36" s="215">
        <v>400</v>
      </c>
      <c r="D36" s="215">
        <v>400</v>
      </c>
      <c r="E36" s="216">
        <v>455</v>
      </c>
      <c r="F36" s="217">
        <v>1.1375</v>
      </c>
      <c r="G36" s="216">
        <v>98</v>
      </c>
      <c r="H36" s="217">
        <v>0.2745</v>
      </c>
      <c r="I36" s="215">
        <f t="shared" si="3"/>
        <v>450</v>
      </c>
      <c r="J36" s="215">
        <v>450</v>
      </c>
      <c r="K36" s="215"/>
      <c r="L36" s="218">
        <f>IFERROR(I36-C36,"")</f>
        <v>50</v>
      </c>
      <c r="M36" s="219">
        <f t="shared" si="5"/>
        <v>0.125</v>
      </c>
      <c r="N36" s="220">
        <v>357</v>
      </c>
      <c r="O36" s="184">
        <f t="shared" si="2"/>
        <v>7</v>
      </c>
    </row>
    <row r="37" s="184" customFormat="1" ht="15.75" spans="1:16">
      <c r="A37" s="184">
        <v>2121402</v>
      </c>
      <c r="B37" s="222" t="s">
        <v>1147</v>
      </c>
      <c r="C37" s="215">
        <v>50</v>
      </c>
      <c r="D37" s="215">
        <v>15</v>
      </c>
      <c r="E37" s="216">
        <v>15</v>
      </c>
      <c r="F37" s="217">
        <v>1</v>
      </c>
      <c r="G37" s="216">
        <v>1</v>
      </c>
      <c r="H37" s="217">
        <v>0.0714</v>
      </c>
      <c r="I37" s="215">
        <f t="shared" si="3"/>
        <v>30</v>
      </c>
      <c r="J37" s="215">
        <v>30</v>
      </c>
      <c r="K37" s="215"/>
      <c r="L37" s="218">
        <f>IFERROR(I37-C37,"")</f>
        <v>-20</v>
      </c>
      <c r="M37" s="219">
        <f t="shared" si="5"/>
        <v>-0.4</v>
      </c>
      <c r="N37" s="220">
        <v>14</v>
      </c>
      <c r="O37" s="184">
        <f t="shared" si="2"/>
        <v>7</v>
      </c>
    </row>
    <row r="38" s="184" customFormat="1" ht="15.75" spans="1:16">
      <c r="A38" s="184">
        <v>2121499</v>
      </c>
      <c r="B38" s="222" t="s">
        <v>1148</v>
      </c>
      <c r="C38" s="215" t="s">
        <v>65</v>
      </c>
      <c r="D38" s="215"/>
      <c r="E38" s="216" t="s">
        <v>65</v>
      </c>
      <c r="F38" s="217"/>
      <c r="G38" s="216" t="s">
        <v>65</v>
      </c>
      <c r="H38" s="217"/>
      <c r="I38" s="215">
        <f t="shared" si="3"/>
        <v>0</v>
      </c>
      <c r="J38" s="215"/>
      <c r="K38" s="215"/>
      <c r="L38" s="218" t="str">
        <f>IFERROR(I38-C38,"")</f>
        <v/>
      </c>
      <c r="M38" s="219" t="str">
        <f t="shared" si="5"/>
        <v/>
      </c>
      <c r="N38" s="220">
        <v>0</v>
      </c>
      <c r="O38" s="184">
        <f t="shared" si="2"/>
        <v>7</v>
      </c>
      <c r="P38" s="184" t="s">
        <v>156</v>
      </c>
    </row>
    <row r="39" s="184" customFormat="1" ht="15.75" spans="1:16">
      <c r="A39" s="184">
        <v>21216</v>
      </c>
      <c r="B39" s="213" t="s">
        <v>1149</v>
      </c>
      <c r="C39" s="209">
        <v>3800</v>
      </c>
      <c r="D39" s="209">
        <v>3800</v>
      </c>
      <c r="E39" s="209">
        <v>3800</v>
      </c>
      <c r="F39" s="210">
        <v>1</v>
      </c>
      <c r="G39" s="209">
        <v>2600</v>
      </c>
      <c r="H39" s="210">
        <v>2.1667</v>
      </c>
      <c r="I39" s="209">
        <f t="shared" si="3"/>
        <v>0</v>
      </c>
      <c r="J39" s="209">
        <f>SUM(J40:J42)</f>
        <v>0</v>
      </c>
      <c r="K39" s="209">
        <f>SUM(K40:K42)</f>
        <v>0</v>
      </c>
      <c r="L39" s="209">
        <f>I39-C39</f>
        <v>-3800</v>
      </c>
      <c r="M39" s="211">
        <f t="shared" si="5"/>
        <v>-1</v>
      </c>
      <c r="N39" s="212">
        <v>1200</v>
      </c>
      <c r="O39" s="184">
        <f t="shared" si="2"/>
        <v>5</v>
      </c>
    </row>
    <row r="40" s="184" customFormat="1" ht="15.75" spans="1:16">
      <c r="A40" s="184">
        <v>2121601</v>
      </c>
      <c r="B40" s="222" t="s">
        <v>1150</v>
      </c>
      <c r="C40" s="215" t="s">
        <v>65</v>
      </c>
      <c r="D40" s="215"/>
      <c r="E40" s="216" t="s">
        <v>65</v>
      </c>
      <c r="F40" s="217"/>
      <c r="G40" s="216" t="s">
        <v>65</v>
      </c>
      <c r="H40" s="217"/>
      <c r="I40" s="215">
        <f t="shared" si="3"/>
        <v>0</v>
      </c>
      <c r="J40" s="215"/>
      <c r="K40" s="215"/>
      <c r="L40" s="218" t="str">
        <f>IFERROR(I40-C40,"")</f>
        <v/>
      </c>
      <c r="M40" s="219" t="str">
        <f t="shared" si="5"/>
        <v/>
      </c>
      <c r="N40" s="220">
        <v>0</v>
      </c>
      <c r="O40" s="184">
        <f t="shared" si="2"/>
        <v>7</v>
      </c>
      <c r="P40" s="184" t="s">
        <v>156</v>
      </c>
    </row>
    <row r="41" s="184" customFormat="1" ht="15.75" spans="1:16">
      <c r="A41" s="184">
        <v>2121602</v>
      </c>
      <c r="B41" s="222" t="s">
        <v>1151</v>
      </c>
      <c r="C41" s="215" t="s">
        <v>65</v>
      </c>
      <c r="D41" s="215"/>
      <c r="E41" s="216" t="s">
        <v>65</v>
      </c>
      <c r="F41" s="217"/>
      <c r="G41" s="216" t="s">
        <v>65</v>
      </c>
      <c r="H41" s="217"/>
      <c r="I41" s="215">
        <f t="shared" si="3"/>
        <v>0</v>
      </c>
      <c r="J41" s="215"/>
      <c r="K41" s="215"/>
      <c r="L41" s="218" t="str">
        <f>IFERROR(I41-C41,"")</f>
        <v/>
      </c>
      <c r="M41" s="219" t="str">
        <f t="shared" si="5"/>
        <v/>
      </c>
      <c r="N41" s="220">
        <v>0</v>
      </c>
      <c r="O41" s="184">
        <f t="shared" si="2"/>
        <v>7</v>
      </c>
      <c r="P41" s="184" t="s">
        <v>156</v>
      </c>
    </row>
    <row r="42" s="184" customFormat="1" ht="15.75" spans="1:16">
      <c r="A42" s="184">
        <v>2121699</v>
      </c>
      <c r="B42" s="222" t="s">
        <v>1152</v>
      </c>
      <c r="C42" s="215">
        <v>3800</v>
      </c>
      <c r="D42" s="215">
        <v>3800</v>
      </c>
      <c r="E42" s="216">
        <v>3800</v>
      </c>
      <c r="F42" s="217">
        <v>1</v>
      </c>
      <c r="G42" s="216">
        <v>2600</v>
      </c>
      <c r="H42" s="217">
        <v>2.1667</v>
      </c>
      <c r="I42" s="215">
        <f t="shared" si="3"/>
        <v>0</v>
      </c>
      <c r="J42" s="215"/>
      <c r="K42" s="215"/>
      <c r="L42" s="218">
        <f>IFERROR(I42-C42,"")</f>
        <v>-3800</v>
      </c>
      <c r="M42" s="219">
        <f t="shared" si="5"/>
        <v>-1</v>
      </c>
      <c r="N42" s="220">
        <v>1200</v>
      </c>
      <c r="O42" s="184">
        <f t="shared" si="2"/>
        <v>7</v>
      </c>
    </row>
    <row r="43" s="184" customFormat="1" ht="25" customHeight="1" spans="1:16">
      <c r="A43" s="184">
        <v>21219</v>
      </c>
      <c r="B43" s="221" t="s">
        <v>1153</v>
      </c>
      <c r="C43" s="209">
        <v>1000</v>
      </c>
      <c r="D43" s="209">
        <v>10941</v>
      </c>
      <c r="E43" s="209">
        <v>14954</v>
      </c>
      <c r="F43" s="210">
        <v>1.3668</v>
      </c>
      <c r="G43" s="209">
        <v>2969</v>
      </c>
      <c r="H43" s="210">
        <v>0.2477</v>
      </c>
      <c r="I43" s="209">
        <f t="shared" si="3"/>
        <v>63</v>
      </c>
      <c r="J43" s="209">
        <f>SUM(J44:J51)</f>
        <v>0</v>
      </c>
      <c r="K43" s="209">
        <f>SUM(K44:K51)</f>
        <v>63</v>
      </c>
      <c r="L43" s="209">
        <f>I43-C43</f>
        <v>-937</v>
      </c>
      <c r="M43" s="211">
        <f t="shared" si="5"/>
        <v>-0.937</v>
      </c>
      <c r="N43" s="212">
        <v>11985</v>
      </c>
      <c r="O43" s="184">
        <f t="shared" si="2"/>
        <v>5</v>
      </c>
    </row>
    <row r="44" s="184" customFormat="1" ht="15.75" spans="1:16">
      <c r="A44" s="184">
        <v>2121901</v>
      </c>
      <c r="B44" s="214" t="s">
        <v>1125</v>
      </c>
      <c r="C44" s="215" t="s">
        <v>65</v>
      </c>
      <c r="D44" s="215"/>
      <c r="E44" s="216" t="s">
        <v>65</v>
      </c>
      <c r="F44" s="217"/>
      <c r="G44" s="216" t="s">
        <v>65</v>
      </c>
      <c r="H44" s="217"/>
      <c r="I44" s="215">
        <f t="shared" ref="I44:I59" si="6">J44+K44</f>
        <v>0</v>
      </c>
      <c r="J44" s="215"/>
      <c r="K44" s="215"/>
      <c r="L44" s="218" t="str">
        <f t="shared" ref="L44:L51" si="7">IFERROR(I44-C44,"")</f>
        <v/>
      </c>
      <c r="M44" s="219" t="str">
        <f t="shared" ref="M44:M77" si="8">IFERROR(L44/C44,"")</f>
        <v/>
      </c>
      <c r="N44" s="220">
        <v>0</v>
      </c>
      <c r="O44" s="184">
        <f t="shared" si="2"/>
        <v>7</v>
      </c>
      <c r="P44" s="184" t="s">
        <v>156</v>
      </c>
    </row>
    <row r="45" s="184" customFormat="1" ht="15.75" spans="1:16">
      <c r="A45" s="184">
        <v>2121902</v>
      </c>
      <c r="B45" s="214" t="s">
        <v>1126</v>
      </c>
      <c r="C45" s="215" t="s">
        <v>65</v>
      </c>
      <c r="D45" s="215"/>
      <c r="E45" s="216" t="s">
        <v>65</v>
      </c>
      <c r="F45" s="217"/>
      <c r="G45" s="216" t="s">
        <v>65</v>
      </c>
      <c r="H45" s="217"/>
      <c r="I45" s="215">
        <f t="shared" si="6"/>
        <v>0</v>
      </c>
      <c r="J45" s="215"/>
      <c r="K45" s="215"/>
      <c r="L45" s="218" t="str">
        <f t="shared" si="7"/>
        <v/>
      </c>
      <c r="M45" s="219" t="str">
        <f t="shared" si="8"/>
        <v/>
      </c>
      <c r="N45" s="220">
        <v>0</v>
      </c>
      <c r="O45" s="184">
        <f t="shared" si="2"/>
        <v>7</v>
      </c>
      <c r="P45" s="184" t="s">
        <v>156</v>
      </c>
    </row>
    <row r="46" s="184" customFormat="1" ht="15.75" spans="1:16">
      <c r="A46" s="184">
        <v>2121903</v>
      </c>
      <c r="B46" s="214" t="s">
        <v>1127</v>
      </c>
      <c r="C46" s="215">
        <v>1000</v>
      </c>
      <c r="D46" s="215">
        <v>9984</v>
      </c>
      <c r="E46" s="216">
        <v>13997</v>
      </c>
      <c r="F46" s="217">
        <v>1.4019</v>
      </c>
      <c r="G46" s="216">
        <v>8923</v>
      </c>
      <c r="H46" s="217">
        <v>1.7586</v>
      </c>
      <c r="I46" s="215">
        <f t="shared" si="6"/>
        <v>63</v>
      </c>
      <c r="J46" s="215"/>
      <c r="K46" s="215">
        <v>63</v>
      </c>
      <c r="L46" s="218">
        <f t="shared" si="7"/>
        <v>-937</v>
      </c>
      <c r="M46" s="219">
        <f t="shared" si="8"/>
        <v>-0.937</v>
      </c>
      <c r="N46" s="220">
        <v>5074</v>
      </c>
      <c r="O46" s="184">
        <f t="shared" si="2"/>
        <v>7</v>
      </c>
    </row>
    <row r="47" s="184" customFormat="1" ht="15.75" spans="1:16">
      <c r="A47" s="184">
        <v>2121904</v>
      </c>
      <c r="B47" s="214" t="s">
        <v>1128</v>
      </c>
      <c r="C47" s="215" t="s">
        <v>65</v>
      </c>
      <c r="D47" s="215"/>
      <c r="E47" s="216" t="s">
        <v>65</v>
      </c>
      <c r="F47" s="217"/>
      <c r="G47" s="216" t="s">
        <v>65</v>
      </c>
      <c r="H47" s="217"/>
      <c r="I47" s="215">
        <f t="shared" si="6"/>
        <v>0</v>
      </c>
      <c r="J47" s="215"/>
      <c r="K47" s="215"/>
      <c r="L47" s="218" t="str">
        <f t="shared" si="7"/>
        <v/>
      </c>
      <c r="M47" s="219" t="str">
        <f t="shared" si="8"/>
        <v/>
      </c>
      <c r="N47" s="220">
        <v>0</v>
      </c>
      <c r="O47" s="184">
        <f t="shared" si="2"/>
        <v>7</v>
      </c>
      <c r="P47" s="184" t="s">
        <v>156</v>
      </c>
    </row>
    <row r="48" s="184" customFormat="1" ht="15.75" spans="1:16">
      <c r="A48" s="184">
        <v>2121905</v>
      </c>
      <c r="B48" s="214" t="s">
        <v>1131</v>
      </c>
      <c r="C48" s="215" t="s">
        <v>65</v>
      </c>
      <c r="D48" s="215"/>
      <c r="E48" s="216" t="s">
        <v>65</v>
      </c>
      <c r="F48" s="217"/>
      <c r="G48" s="216" t="s">
        <v>65</v>
      </c>
      <c r="H48" s="217"/>
      <c r="I48" s="215">
        <f t="shared" si="6"/>
        <v>0</v>
      </c>
      <c r="J48" s="215"/>
      <c r="K48" s="215"/>
      <c r="L48" s="218" t="str">
        <f t="shared" si="7"/>
        <v/>
      </c>
      <c r="M48" s="219" t="str">
        <f t="shared" si="8"/>
        <v/>
      </c>
      <c r="N48" s="220">
        <v>0</v>
      </c>
      <c r="O48" s="184">
        <f t="shared" si="2"/>
        <v>7</v>
      </c>
      <c r="P48" s="184" t="s">
        <v>156</v>
      </c>
    </row>
    <row r="49" s="184" customFormat="1" ht="15.75" spans="1:16">
      <c r="A49" s="184">
        <v>2121906</v>
      </c>
      <c r="B49" s="214" t="s">
        <v>1133</v>
      </c>
      <c r="C49" s="215" t="s">
        <v>65</v>
      </c>
      <c r="D49" s="215"/>
      <c r="E49" s="216" t="s">
        <v>65</v>
      </c>
      <c r="F49" s="217"/>
      <c r="G49" s="216" t="s">
        <v>65</v>
      </c>
      <c r="H49" s="217"/>
      <c r="I49" s="215">
        <f t="shared" si="6"/>
        <v>0</v>
      </c>
      <c r="J49" s="215"/>
      <c r="K49" s="215"/>
      <c r="L49" s="218" t="str">
        <f t="shared" si="7"/>
        <v/>
      </c>
      <c r="M49" s="219" t="str">
        <f t="shared" si="8"/>
        <v/>
      </c>
      <c r="N49" s="220">
        <v>0</v>
      </c>
      <c r="O49" s="184">
        <f t="shared" si="2"/>
        <v>7</v>
      </c>
      <c r="P49" s="184" t="s">
        <v>156</v>
      </c>
    </row>
    <row r="50" s="184" customFormat="1" ht="15.75" spans="1:16">
      <c r="A50" s="184">
        <v>2121907</v>
      </c>
      <c r="B50" s="214" t="s">
        <v>1134</v>
      </c>
      <c r="C50" s="215" t="s">
        <v>65</v>
      </c>
      <c r="D50" s="215"/>
      <c r="E50" s="216" t="s">
        <v>65</v>
      </c>
      <c r="F50" s="217"/>
      <c r="G50" s="216" t="s">
        <v>65</v>
      </c>
      <c r="H50" s="217"/>
      <c r="I50" s="215">
        <f t="shared" si="6"/>
        <v>0</v>
      </c>
      <c r="J50" s="215"/>
      <c r="K50" s="215"/>
      <c r="L50" s="218" t="str">
        <f t="shared" si="7"/>
        <v/>
      </c>
      <c r="M50" s="219" t="str">
        <f t="shared" si="8"/>
        <v/>
      </c>
      <c r="N50" s="220">
        <v>0</v>
      </c>
      <c r="O50" s="184">
        <f t="shared" si="2"/>
        <v>7</v>
      </c>
      <c r="P50" s="184" t="s">
        <v>156</v>
      </c>
    </row>
    <row r="51" s="184" customFormat="1" ht="15.75" spans="1:16">
      <c r="A51" s="184">
        <v>2121999</v>
      </c>
      <c r="B51" s="214" t="s">
        <v>1138</v>
      </c>
      <c r="C51" s="215" t="s">
        <v>65</v>
      </c>
      <c r="D51" s="215">
        <v>957</v>
      </c>
      <c r="E51" s="216">
        <v>957</v>
      </c>
      <c r="F51" s="217">
        <v>1</v>
      </c>
      <c r="G51" s="216">
        <v>-5954</v>
      </c>
      <c r="H51" s="217">
        <v>-0.8615</v>
      </c>
      <c r="I51" s="215">
        <f t="shared" si="6"/>
        <v>0</v>
      </c>
      <c r="J51" s="215"/>
      <c r="K51" s="215"/>
      <c r="L51" s="218" t="str">
        <f t="shared" si="7"/>
        <v/>
      </c>
      <c r="M51" s="219" t="str">
        <f t="shared" si="8"/>
        <v/>
      </c>
      <c r="N51" s="220">
        <v>6911</v>
      </c>
      <c r="O51" s="184">
        <f t="shared" si="2"/>
        <v>7</v>
      </c>
    </row>
    <row r="52" s="184" customFormat="1" ht="15.75" spans="1:16">
      <c r="A52" s="184">
        <v>21298</v>
      </c>
      <c r="B52" s="223" t="s">
        <v>1154</v>
      </c>
      <c r="C52" s="224">
        <v>5299</v>
      </c>
      <c r="D52" s="224">
        <v>5299</v>
      </c>
      <c r="E52" s="224">
        <v>4157</v>
      </c>
      <c r="F52" s="210">
        <v>0.7845</v>
      </c>
      <c r="G52" s="209">
        <v>1907</v>
      </c>
      <c r="H52" s="210">
        <v>0.8476</v>
      </c>
      <c r="I52" s="209">
        <f t="shared" si="6"/>
        <v>1142</v>
      </c>
      <c r="J52" s="224">
        <f>J53+J54</f>
        <v>0</v>
      </c>
      <c r="K52" s="224">
        <f>K53+K54</f>
        <v>1142</v>
      </c>
      <c r="L52" s="209">
        <f>I52-C52</f>
        <v>-4157</v>
      </c>
      <c r="M52" s="211">
        <f t="shared" si="8"/>
        <v>-0.784487639177203</v>
      </c>
      <c r="N52" s="225">
        <v>2250</v>
      </c>
      <c r="O52" s="184">
        <f t="shared" si="2"/>
        <v>5</v>
      </c>
    </row>
    <row r="53" s="184" customFormat="1" ht="15.75" spans="1:16">
      <c r="A53" s="184">
        <v>2129801</v>
      </c>
      <c r="B53" s="222" t="s">
        <v>1155</v>
      </c>
      <c r="C53" s="215">
        <v>5299</v>
      </c>
      <c r="D53" s="215">
        <v>5299</v>
      </c>
      <c r="E53" s="216">
        <v>4157</v>
      </c>
      <c r="F53" s="217">
        <v>0.7845</v>
      </c>
      <c r="G53" s="216">
        <v>1907</v>
      </c>
      <c r="H53" s="217">
        <v>0.8476</v>
      </c>
      <c r="I53" s="215">
        <f t="shared" si="6"/>
        <v>1142</v>
      </c>
      <c r="J53" s="215"/>
      <c r="K53" s="215">
        <v>1142</v>
      </c>
      <c r="L53" s="218">
        <f>IFERROR(I53-C53,"")</f>
        <v>-4157</v>
      </c>
      <c r="M53" s="219">
        <f t="shared" si="8"/>
        <v>-0.784487639177203</v>
      </c>
      <c r="N53" s="220">
        <v>2250</v>
      </c>
      <c r="O53" s="184">
        <f t="shared" si="2"/>
        <v>7</v>
      </c>
    </row>
    <row r="54" s="184" customFormat="1" ht="15.75" spans="1:16">
      <c r="A54" s="184">
        <v>2129899</v>
      </c>
      <c r="B54" s="222" t="s">
        <v>1156</v>
      </c>
      <c r="C54" s="215" t="s">
        <v>65</v>
      </c>
      <c r="D54" s="215"/>
      <c r="E54" s="216" t="s">
        <v>65</v>
      </c>
      <c r="F54" s="217"/>
      <c r="G54" s="216" t="s">
        <v>65</v>
      </c>
      <c r="H54" s="217"/>
      <c r="I54" s="215">
        <f t="shared" si="6"/>
        <v>0</v>
      </c>
      <c r="J54" s="215"/>
      <c r="K54" s="215"/>
      <c r="L54" s="218" t="str">
        <f>IFERROR(I54-C54,"")</f>
        <v/>
      </c>
      <c r="M54" s="219" t="str">
        <f t="shared" si="8"/>
        <v/>
      </c>
      <c r="N54" s="220">
        <v>0</v>
      </c>
      <c r="O54" s="184">
        <f t="shared" si="2"/>
        <v>7</v>
      </c>
      <c r="P54" s="184" t="s">
        <v>156</v>
      </c>
    </row>
    <row r="55" s="184" customFormat="1" ht="15.75" spans="1:16">
      <c r="A55" s="184">
        <v>213</v>
      </c>
      <c r="B55" s="208" t="s">
        <v>638</v>
      </c>
      <c r="C55" s="209">
        <v>1272</v>
      </c>
      <c r="D55" s="209">
        <v>1522</v>
      </c>
      <c r="E55" s="209">
        <v>732</v>
      </c>
      <c r="F55" s="210">
        <v>0.4809</v>
      </c>
      <c r="G55" s="209">
        <v>221</v>
      </c>
      <c r="H55" s="210">
        <v>0.4325</v>
      </c>
      <c r="I55" s="209">
        <f t="shared" si="6"/>
        <v>1430</v>
      </c>
      <c r="J55" s="209">
        <f>SUM(J56+J65,J61)</f>
        <v>200</v>
      </c>
      <c r="K55" s="209">
        <f>SUM(K56+K65+K61)</f>
        <v>1230</v>
      </c>
      <c r="L55" s="209">
        <f>I55-C55</f>
        <v>158</v>
      </c>
      <c r="M55" s="211">
        <f t="shared" si="8"/>
        <v>0.124213836477987</v>
      </c>
      <c r="N55" s="212">
        <v>511</v>
      </c>
      <c r="O55" s="184">
        <f t="shared" si="2"/>
        <v>3</v>
      </c>
    </row>
    <row r="56" s="184" customFormat="1" ht="15.75" spans="1:16">
      <c r="A56" s="184">
        <v>21366</v>
      </c>
      <c r="B56" s="213" t="s">
        <v>1157</v>
      </c>
      <c r="C56" s="209">
        <v>450</v>
      </c>
      <c r="D56" s="209">
        <v>450</v>
      </c>
      <c r="E56" s="209">
        <v>115</v>
      </c>
      <c r="F56" s="210">
        <v>0.2556</v>
      </c>
      <c r="G56" s="209">
        <v>106</v>
      </c>
      <c r="H56" s="210">
        <v>11.7778</v>
      </c>
      <c r="I56" s="209">
        <f t="shared" si="6"/>
        <v>590</v>
      </c>
      <c r="J56" s="209">
        <f>SUM(J57:J60)</f>
        <v>0</v>
      </c>
      <c r="K56" s="209">
        <f>SUM(K57:K60)</f>
        <v>590</v>
      </c>
      <c r="L56" s="209">
        <f>I56-C56</f>
        <v>140</v>
      </c>
      <c r="M56" s="211">
        <f t="shared" si="8"/>
        <v>0.311111111111111</v>
      </c>
      <c r="N56" s="212">
        <v>9</v>
      </c>
      <c r="O56" s="184">
        <f t="shared" si="2"/>
        <v>5</v>
      </c>
    </row>
    <row r="57" s="184" customFormat="1" ht="15.75" spans="1:16">
      <c r="A57" s="184">
        <v>2136601</v>
      </c>
      <c r="B57" s="214" t="s">
        <v>1158</v>
      </c>
      <c r="C57" s="215">
        <v>450</v>
      </c>
      <c r="D57" s="215">
        <v>450</v>
      </c>
      <c r="E57" s="216">
        <v>115</v>
      </c>
      <c r="F57" s="217">
        <v>0.2556</v>
      </c>
      <c r="G57" s="216">
        <v>106</v>
      </c>
      <c r="H57" s="217">
        <v>11.7778</v>
      </c>
      <c r="I57" s="215">
        <f t="shared" si="6"/>
        <v>590</v>
      </c>
      <c r="J57" s="215"/>
      <c r="K57" s="215">
        <v>590</v>
      </c>
      <c r="L57" s="218">
        <f>IFERROR(I57-C57,"")</f>
        <v>140</v>
      </c>
      <c r="M57" s="219">
        <f t="shared" si="8"/>
        <v>0.311111111111111</v>
      </c>
      <c r="N57" s="220">
        <v>9</v>
      </c>
      <c r="O57" s="184">
        <f t="shared" si="2"/>
        <v>7</v>
      </c>
    </row>
    <row r="58" s="184" customFormat="1" ht="15.75" spans="1:16">
      <c r="A58" s="184">
        <v>2136602</v>
      </c>
      <c r="B58" s="214" t="s">
        <v>1159</v>
      </c>
      <c r="C58" s="215" t="s">
        <v>65</v>
      </c>
      <c r="D58" s="215" t="s">
        <v>65</v>
      </c>
      <c r="E58" s="216" t="s">
        <v>65</v>
      </c>
      <c r="F58" s="217"/>
      <c r="G58" s="216" t="s">
        <v>65</v>
      </c>
      <c r="H58" s="217"/>
      <c r="I58" s="215">
        <f t="shared" si="6"/>
        <v>0</v>
      </c>
      <c r="J58" s="215"/>
      <c r="K58" s="215"/>
      <c r="L58" s="218" t="str">
        <f>IFERROR(I58-C58,"")</f>
        <v/>
      </c>
      <c r="M58" s="219" t="str">
        <f t="shared" si="8"/>
        <v/>
      </c>
      <c r="N58" s="220">
        <v>0</v>
      </c>
      <c r="O58" s="184">
        <f t="shared" si="2"/>
        <v>7</v>
      </c>
      <c r="P58" s="184" t="s">
        <v>156</v>
      </c>
    </row>
    <row r="59" s="184" customFormat="1" ht="15.75" spans="1:16">
      <c r="A59" s="184">
        <v>2136603</v>
      </c>
      <c r="B59" s="214" t="s">
        <v>1160</v>
      </c>
      <c r="C59" s="215" t="s">
        <v>65</v>
      </c>
      <c r="D59" s="215" t="s">
        <v>65</v>
      </c>
      <c r="E59" s="216" t="s">
        <v>65</v>
      </c>
      <c r="F59" s="217"/>
      <c r="G59" s="216" t="s">
        <v>65</v>
      </c>
      <c r="H59" s="217"/>
      <c r="I59" s="215">
        <f t="shared" si="6"/>
        <v>0</v>
      </c>
      <c r="J59" s="215"/>
      <c r="K59" s="215"/>
      <c r="L59" s="218" t="str">
        <f>IFERROR(I59-C59,"")</f>
        <v/>
      </c>
      <c r="M59" s="219" t="str">
        <f t="shared" si="8"/>
        <v/>
      </c>
      <c r="N59" s="220">
        <v>0</v>
      </c>
      <c r="O59" s="184">
        <f t="shared" si="2"/>
        <v>7</v>
      </c>
      <c r="P59" s="184" t="s">
        <v>156</v>
      </c>
    </row>
    <row r="60" s="184" customFormat="1" ht="15.75" spans="1:16">
      <c r="A60" s="184">
        <v>2136699</v>
      </c>
      <c r="B60" s="214" t="s">
        <v>1161</v>
      </c>
      <c r="C60" s="215" t="s">
        <v>65</v>
      </c>
      <c r="D60" s="215" t="s">
        <v>65</v>
      </c>
      <c r="E60" s="216" t="s">
        <v>65</v>
      </c>
      <c r="F60" s="217"/>
      <c r="G60" s="216" t="s">
        <v>65</v>
      </c>
      <c r="H60" s="217"/>
      <c r="I60" s="215">
        <f t="shared" ref="I60:I65" si="9">J60+K60</f>
        <v>0</v>
      </c>
      <c r="J60" s="215"/>
      <c r="K60" s="215"/>
      <c r="L60" s="218" t="str">
        <f>IFERROR(I60-C60,"")</f>
        <v/>
      </c>
      <c r="M60" s="219" t="str">
        <f t="shared" si="8"/>
        <v/>
      </c>
      <c r="N60" s="220">
        <v>0</v>
      </c>
      <c r="O60" s="184">
        <f t="shared" si="2"/>
        <v>7</v>
      </c>
      <c r="P60" s="184" t="s">
        <v>156</v>
      </c>
    </row>
    <row r="61" s="184" customFormat="1" ht="15.75" spans="1:16">
      <c r="A61" s="184">
        <v>21372</v>
      </c>
      <c r="B61" s="226" t="s">
        <v>1162</v>
      </c>
      <c r="C61" s="224">
        <v>822</v>
      </c>
      <c r="D61" s="224">
        <v>1072</v>
      </c>
      <c r="E61" s="224">
        <v>617</v>
      </c>
      <c r="F61" s="210">
        <v>0.5756</v>
      </c>
      <c r="G61" s="209">
        <v>115</v>
      </c>
      <c r="H61" s="210">
        <v>0.2291</v>
      </c>
      <c r="I61" s="209">
        <f t="shared" si="9"/>
        <v>665</v>
      </c>
      <c r="J61" s="224">
        <f>SUM(J62:J64)</f>
        <v>200</v>
      </c>
      <c r="K61" s="224">
        <f>SUM(K62:K64)</f>
        <v>465</v>
      </c>
      <c r="L61" s="209">
        <f>I61-C61</f>
        <v>-157</v>
      </c>
      <c r="M61" s="211">
        <f t="shared" si="8"/>
        <v>-0.190997566909976</v>
      </c>
      <c r="N61" s="225">
        <v>502</v>
      </c>
      <c r="O61" s="184">
        <f t="shared" si="2"/>
        <v>5</v>
      </c>
    </row>
    <row r="62" s="184" customFormat="1" ht="15.75" spans="1:16">
      <c r="A62" s="184">
        <v>2137201</v>
      </c>
      <c r="B62" s="227" t="s">
        <v>1163</v>
      </c>
      <c r="C62" s="215">
        <v>380</v>
      </c>
      <c r="D62" s="215">
        <v>380</v>
      </c>
      <c r="E62" s="216">
        <v>298</v>
      </c>
      <c r="F62" s="217">
        <v>0.7842</v>
      </c>
      <c r="G62" s="216">
        <v>-82</v>
      </c>
      <c r="H62" s="217">
        <v>-0.2158</v>
      </c>
      <c r="I62" s="215">
        <f t="shared" si="9"/>
        <v>281</v>
      </c>
      <c r="J62" s="215">
        <v>200</v>
      </c>
      <c r="K62" s="215">
        <v>81</v>
      </c>
      <c r="L62" s="218">
        <f>IFERROR(I62-C62,"")</f>
        <v>-99</v>
      </c>
      <c r="M62" s="219">
        <f t="shared" si="8"/>
        <v>-0.260526315789474</v>
      </c>
      <c r="N62" s="220">
        <v>380</v>
      </c>
      <c r="O62" s="184">
        <f t="shared" si="2"/>
        <v>7</v>
      </c>
    </row>
    <row r="63" s="184" customFormat="1" ht="15.75" spans="1:16">
      <c r="A63" s="184">
        <v>2137202</v>
      </c>
      <c r="B63" s="214" t="s">
        <v>1164</v>
      </c>
      <c r="C63" s="215">
        <v>442</v>
      </c>
      <c r="D63" s="215">
        <v>692</v>
      </c>
      <c r="E63" s="216">
        <v>319</v>
      </c>
      <c r="F63" s="217">
        <v>0.461</v>
      </c>
      <c r="G63" s="216">
        <v>197</v>
      </c>
      <c r="H63" s="217">
        <v>1.6148</v>
      </c>
      <c r="I63" s="215">
        <f t="shared" si="9"/>
        <v>374</v>
      </c>
      <c r="J63" s="215"/>
      <c r="K63" s="215">
        <v>374</v>
      </c>
      <c r="L63" s="218">
        <f>IFERROR(I63-C63,"")</f>
        <v>-68</v>
      </c>
      <c r="M63" s="219">
        <f t="shared" si="8"/>
        <v>-0.153846153846154</v>
      </c>
      <c r="N63" s="220">
        <v>122</v>
      </c>
      <c r="O63" s="184">
        <f t="shared" si="2"/>
        <v>7</v>
      </c>
    </row>
    <row r="64" s="184" customFormat="1" ht="15.75" spans="1:16">
      <c r="A64" s="184">
        <v>2137299</v>
      </c>
      <c r="B64" s="228" t="s">
        <v>1207</v>
      </c>
      <c r="C64" s="215"/>
      <c r="D64" s="215"/>
      <c r="E64" s="216"/>
      <c r="F64" s="217"/>
      <c r="G64" s="216"/>
      <c r="H64" s="217"/>
      <c r="I64" s="215"/>
      <c r="J64" s="215"/>
      <c r="K64" s="215">
        <v>10</v>
      </c>
      <c r="L64" s="218">
        <f>IFERROR(I64-C64,"")</f>
        <v>0</v>
      </c>
      <c r="M64" s="219" t="str">
        <f t="shared" si="8"/>
        <v/>
      </c>
      <c r="N64" s="220"/>
      <c r="O64" s="184">
        <v>7</v>
      </c>
    </row>
    <row r="65" s="184" customFormat="1" ht="15.75" spans="1:16">
      <c r="A65" s="184">
        <v>21373</v>
      </c>
      <c r="B65" s="226" t="s">
        <v>1208</v>
      </c>
      <c r="C65" s="215">
        <f>C66</f>
        <v>0</v>
      </c>
      <c r="D65" s="215">
        <f>D66</f>
        <v>0</v>
      </c>
      <c r="E65" s="209">
        <f t="shared" ref="E65:K65" si="10">E66</f>
        <v>0</v>
      </c>
      <c r="F65" s="209">
        <f t="shared" si="10"/>
        <v>0</v>
      </c>
      <c r="G65" s="209">
        <f t="shared" si="10"/>
        <v>0</v>
      </c>
      <c r="H65" s="210"/>
      <c r="I65" s="209">
        <f t="shared" si="9"/>
        <v>175</v>
      </c>
      <c r="J65" s="209">
        <f t="shared" si="10"/>
        <v>0</v>
      </c>
      <c r="K65" s="209">
        <f t="shared" si="10"/>
        <v>175</v>
      </c>
      <c r="L65" s="209">
        <f>I65-C65</f>
        <v>175</v>
      </c>
      <c r="M65" s="211" t="str">
        <f t="shared" si="8"/>
        <v/>
      </c>
      <c r="N65" s="212"/>
      <c r="O65" s="184">
        <v>5</v>
      </c>
    </row>
    <row r="66" s="184" customFormat="1" ht="15.75" spans="1:16">
      <c r="A66" s="184">
        <v>2137302</v>
      </c>
      <c r="B66" s="228" t="s">
        <v>1209</v>
      </c>
      <c r="C66" s="215"/>
      <c r="D66" s="215"/>
      <c r="E66" s="216"/>
      <c r="F66" s="217"/>
      <c r="G66" s="216"/>
      <c r="H66" s="217"/>
      <c r="I66" s="215"/>
      <c r="J66" s="215"/>
      <c r="K66" s="215">
        <v>175</v>
      </c>
      <c r="L66" s="218">
        <f>IFERROR(I66-C66,"")</f>
        <v>0</v>
      </c>
      <c r="M66" s="219" t="str">
        <f t="shared" si="8"/>
        <v/>
      </c>
      <c r="N66" s="220"/>
      <c r="O66" s="184">
        <v>7</v>
      </c>
    </row>
    <row r="67" s="184" customFormat="1" ht="15.75" spans="1:16">
      <c r="A67" s="184">
        <v>215</v>
      </c>
      <c r="B67" s="208" t="s">
        <v>1165</v>
      </c>
      <c r="C67" s="224">
        <v>363</v>
      </c>
      <c r="D67" s="224">
        <v>313</v>
      </c>
      <c r="E67" s="224">
        <v>296</v>
      </c>
      <c r="F67" s="210">
        <v>0.9457</v>
      </c>
      <c r="G67" s="209">
        <v>255</v>
      </c>
      <c r="H67" s="210">
        <v>6.2195</v>
      </c>
      <c r="I67" s="209">
        <f t="shared" ref="I67:I77" si="11">J67+K67</f>
        <v>17</v>
      </c>
      <c r="J67" s="224">
        <f>J68</f>
        <v>0</v>
      </c>
      <c r="K67" s="224">
        <f>K68</f>
        <v>17</v>
      </c>
      <c r="L67" s="209">
        <f>I67-C67</f>
        <v>-346</v>
      </c>
      <c r="M67" s="211">
        <f t="shared" si="8"/>
        <v>-0.953168044077135</v>
      </c>
      <c r="N67" s="225">
        <v>41</v>
      </c>
      <c r="O67" s="184">
        <f t="shared" ref="O67:O73" si="12">LEN(A67)</f>
        <v>3</v>
      </c>
    </row>
    <row r="68" s="184" customFormat="1" ht="15.75" spans="1:16">
      <c r="A68" s="184">
        <v>21598</v>
      </c>
      <c r="B68" s="226" t="s">
        <v>1166</v>
      </c>
      <c r="C68" s="224">
        <v>363</v>
      </c>
      <c r="D68" s="224">
        <v>313</v>
      </c>
      <c r="E68" s="224">
        <v>296</v>
      </c>
      <c r="F68" s="210">
        <v>0.9457</v>
      </c>
      <c r="G68" s="209">
        <v>255</v>
      </c>
      <c r="H68" s="210">
        <v>6.2195</v>
      </c>
      <c r="I68" s="209">
        <f t="shared" si="11"/>
        <v>17</v>
      </c>
      <c r="J68" s="224">
        <f>SUM(J69:J72)</f>
        <v>0</v>
      </c>
      <c r="K68" s="224">
        <f>SUM(K69:K72)</f>
        <v>17</v>
      </c>
      <c r="L68" s="209">
        <f>I68-C68</f>
        <v>-346</v>
      </c>
      <c r="M68" s="211">
        <f t="shared" si="8"/>
        <v>-0.953168044077135</v>
      </c>
      <c r="N68" s="225">
        <v>41</v>
      </c>
      <c r="O68" s="184">
        <f t="shared" si="12"/>
        <v>5</v>
      </c>
    </row>
    <row r="69" s="184" customFormat="1" ht="15.75" spans="1:16">
      <c r="A69" s="184">
        <v>2159801</v>
      </c>
      <c r="B69" s="227" t="s">
        <v>1167</v>
      </c>
      <c r="C69" s="215" t="s">
        <v>65</v>
      </c>
      <c r="D69" s="215"/>
      <c r="E69" s="216" t="s">
        <v>65</v>
      </c>
      <c r="F69" s="217"/>
      <c r="G69" s="216" t="s">
        <v>65</v>
      </c>
      <c r="H69" s="217"/>
      <c r="I69" s="215">
        <f t="shared" si="11"/>
        <v>0</v>
      </c>
      <c r="J69" s="215"/>
      <c r="K69" s="215"/>
      <c r="L69" s="218" t="str">
        <f>IFERROR(I69-C69,"")</f>
        <v/>
      </c>
      <c r="M69" s="219" t="str">
        <f t="shared" si="8"/>
        <v/>
      </c>
      <c r="N69" s="220">
        <v>0</v>
      </c>
      <c r="O69" s="184">
        <f t="shared" si="12"/>
        <v>7</v>
      </c>
      <c r="P69" s="184" t="s">
        <v>156</v>
      </c>
    </row>
    <row r="70" s="184" customFormat="1" ht="15.75" spans="1:16">
      <c r="A70" s="184">
        <v>2159802</v>
      </c>
      <c r="B70" s="227" t="s">
        <v>1168</v>
      </c>
      <c r="C70" s="215">
        <v>363</v>
      </c>
      <c r="D70" s="215">
        <v>313</v>
      </c>
      <c r="E70" s="216">
        <v>296</v>
      </c>
      <c r="F70" s="217">
        <v>0.9457</v>
      </c>
      <c r="G70" s="216">
        <v>255</v>
      </c>
      <c r="H70" s="217">
        <v>6.2195</v>
      </c>
      <c r="I70" s="215">
        <f t="shared" si="11"/>
        <v>17</v>
      </c>
      <c r="J70" s="215"/>
      <c r="K70" s="215">
        <v>17</v>
      </c>
      <c r="L70" s="218">
        <f>IFERROR(I70-C70,"")</f>
        <v>-346</v>
      </c>
      <c r="M70" s="219">
        <f t="shared" si="8"/>
        <v>-0.953168044077135</v>
      </c>
      <c r="N70" s="220">
        <v>41</v>
      </c>
      <c r="O70" s="184">
        <f t="shared" si="12"/>
        <v>7</v>
      </c>
    </row>
    <row r="71" s="184" customFormat="1" ht="15.75" spans="1:16">
      <c r="A71" s="184">
        <v>2159803</v>
      </c>
      <c r="B71" s="214" t="s">
        <v>1169</v>
      </c>
      <c r="C71" s="215" t="s">
        <v>65</v>
      </c>
      <c r="D71" s="215"/>
      <c r="E71" s="216" t="s">
        <v>65</v>
      </c>
      <c r="F71" s="217"/>
      <c r="G71" s="216" t="s">
        <v>65</v>
      </c>
      <c r="H71" s="217"/>
      <c r="I71" s="215">
        <f t="shared" si="11"/>
        <v>0</v>
      </c>
      <c r="J71" s="215"/>
      <c r="K71" s="215"/>
      <c r="L71" s="218" t="str">
        <f>IFERROR(I71-C71,"")</f>
        <v/>
      </c>
      <c r="M71" s="219" t="str">
        <f t="shared" si="8"/>
        <v/>
      </c>
      <c r="N71" s="220">
        <v>0</v>
      </c>
      <c r="O71" s="184">
        <f t="shared" si="12"/>
        <v>7</v>
      </c>
      <c r="P71" s="184" t="s">
        <v>156</v>
      </c>
    </row>
    <row r="72" s="184" customFormat="1" ht="15.75" spans="1:16">
      <c r="A72" s="184">
        <v>2159899</v>
      </c>
      <c r="B72" s="214" t="s">
        <v>1170</v>
      </c>
      <c r="C72" s="215" t="s">
        <v>65</v>
      </c>
      <c r="D72" s="215"/>
      <c r="E72" s="216" t="s">
        <v>65</v>
      </c>
      <c r="F72" s="217"/>
      <c r="G72" s="216" t="s">
        <v>65</v>
      </c>
      <c r="H72" s="217"/>
      <c r="I72" s="215">
        <f t="shared" si="11"/>
        <v>0</v>
      </c>
      <c r="J72" s="215"/>
      <c r="K72" s="215"/>
      <c r="L72" s="218" t="str">
        <f>IFERROR(I72-C72,"")</f>
        <v/>
      </c>
      <c r="M72" s="219" t="str">
        <f t="shared" si="8"/>
        <v/>
      </c>
      <c r="N72" s="220">
        <v>0</v>
      </c>
      <c r="O72" s="184">
        <f t="shared" si="12"/>
        <v>7</v>
      </c>
      <c r="P72" s="184" t="s">
        <v>156</v>
      </c>
    </row>
    <row r="73" s="184" customFormat="1" ht="15.75" spans="1:16">
      <c r="A73" s="184">
        <v>229</v>
      </c>
      <c r="B73" s="208" t="s">
        <v>881</v>
      </c>
      <c r="C73" s="209">
        <v>2228</v>
      </c>
      <c r="D73" s="209">
        <v>2508</v>
      </c>
      <c r="E73" s="209">
        <v>1495</v>
      </c>
      <c r="F73" s="210">
        <v>0.5961</v>
      </c>
      <c r="G73" s="209">
        <v>-24100</v>
      </c>
      <c r="H73" s="210">
        <v>-0.9416</v>
      </c>
      <c r="I73" s="209">
        <f t="shared" si="11"/>
        <v>688</v>
      </c>
      <c r="J73" s="209">
        <f>J74+J77</f>
        <v>139</v>
      </c>
      <c r="K73" s="209">
        <f>K74+K77</f>
        <v>549</v>
      </c>
      <c r="L73" s="209">
        <f>I73-C73</f>
        <v>-1540</v>
      </c>
      <c r="M73" s="211">
        <f t="shared" si="8"/>
        <v>-0.691202872531418</v>
      </c>
      <c r="N73" s="212">
        <v>25595</v>
      </c>
      <c r="O73" s="184">
        <f t="shared" si="12"/>
        <v>3</v>
      </c>
    </row>
    <row r="74" s="184" customFormat="1" ht="15.75" spans="1:16">
      <c r="A74" s="184">
        <v>22904</v>
      </c>
      <c r="B74" s="229" t="s">
        <v>1171</v>
      </c>
      <c r="C74" s="209">
        <v>800</v>
      </c>
      <c r="D74" s="209">
        <v>800</v>
      </c>
      <c r="E74" s="209">
        <v>800</v>
      </c>
      <c r="F74" s="210">
        <v>1</v>
      </c>
      <c r="G74" s="209">
        <v>-24400</v>
      </c>
      <c r="H74" s="210">
        <v>-0.9683</v>
      </c>
      <c r="I74" s="209">
        <f t="shared" si="11"/>
        <v>0</v>
      </c>
      <c r="J74" s="209">
        <f>J76</f>
        <v>0</v>
      </c>
      <c r="K74" s="209">
        <f>K76</f>
        <v>0</v>
      </c>
      <c r="L74" s="209">
        <f>I74-C74</f>
        <v>-800</v>
      </c>
      <c r="M74" s="211">
        <f t="shared" si="8"/>
        <v>-1</v>
      </c>
      <c r="N74" s="212">
        <v>25200</v>
      </c>
      <c r="O74" s="184">
        <f t="shared" ref="O74:O111" si="13">LEN(A74)</f>
        <v>5</v>
      </c>
    </row>
    <row r="75" s="184" customFormat="1" ht="15.75" spans="1:16">
      <c r="A75" s="184">
        <v>2290401</v>
      </c>
      <c r="B75" s="230" t="s">
        <v>1172</v>
      </c>
      <c r="C75" s="209" t="s">
        <v>65</v>
      </c>
      <c r="D75" s="215"/>
      <c r="E75" s="216" t="s">
        <v>65</v>
      </c>
      <c r="F75" s="217"/>
      <c r="G75" s="216" t="s">
        <v>65</v>
      </c>
      <c r="H75" s="217"/>
      <c r="I75" s="215">
        <f t="shared" si="11"/>
        <v>0</v>
      </c>
      <c r="J75" s="209"/>
      <c r="K75" s="215"/>
      <c r="L75" s="218" t="str">
        <f>IFERROR(I75-C75,"")</f>
        <v/>
      </c>
      <c r="M75" s="219" t="str">
        <f t="shared" si="8"/>
        <v/>
      </c>
      <c r="N75" s="220">
        <v>0</v>
      </c>
      <c r="O75" s="184">
        <f t="shared" si="13"/>
        <v>7</v>
      </c>
      <c r="P75" s="184" t="s">
        <v>156</v>
      </c>
    </row>
    <row r="76" s="184" customFormat="1" ht="15.75" spans="1:16">
      <c r="A76" s="184">
        <v>2290402</v>
      </c>
      <c r="B76" s="230" t="s">
        <v>1173</v>
      </c>
      <c r="C76" s="216">
        <v>800</v>
      </c>
      <c r="D76" s="215">
        <v>800</v>
      </c>
      <c r="E76" s="216">
        <v>800</v>
      </c>
      <c r="F76" s="217">
        <v>1</v>
      </c>
      <c r="G76" s="216">
        <v>-24400</v>
      </c>
      <c r="H76" s="217">
        <v>-0.9683</v>
      </c>
      <c r="I76" s="215">
        <f t="shared" si="11"/>
        <v>0</v>
      </c>
      <c r="J76" s="216"/>
      <c r="K76" s="215"/>
      <c r="L76" s="218">
        <f>IFERROR(I76-C76,"")</f>
        <v>-800</v>
      </c>
      <c r="M76" s="219">
        <f t="shared" si="8"/>
        <v>-1</v>
      </c>
      <c r="N76" s="220">
        <v>25200</v>
      </c>
      <c r="O76" s="184">
        <f t="shared" si="13"/>
        <v>7</v>
      </c>
    </row>
    <row r="77" s="184" customFormat="1" ht="15.75" spans="1:16">
      <c r="A77" s="184">
        <v>22960</v>
      </c>
      <c r="B77" s="229" t="s">
        <v>1174</v>
      </c>
      <c r="C77" s="231">
        <v>1428</v>
      </c>
      <c r="D77" s="231">
        <v>1708</v>
      </c>
      <c r="E77" s="231">
        <v>695</v>
      </c>
      <c r="F77" s="210">
        <v>0.4069</v>
      </c>
      <c r="G77" s="209">
        <v>300</v>
      </c>
      <c r="H77" s="210">
        <v>0.7595</v>
      </c>
      <c r="I77" s="209">
        <f t="shared" si="11"/>
        <v>688</v>
      </c>
      <c r="J77" s="231">
        <f>SUM(J78:J87)</f>
        <v>139</v>
      </c>
      <c r="K77" s="231">
        <f>SUM(K78:K87)</f>
        <v>549</v>
      </c>
      <c r="L77" s="209">
        <f>I77-C77</f>
        <v>-740</v>
      </c>
      <c r="M77" s="211">
        <f t="shared" si="8"/>
        <v>-0.518207282913165</v>
      </c>
      <c r="N77" s="212">
        <v>395</v>
      </c>
      <c r="O77" s="184">
        <f t="shared" si="13"/>
        <v>5</v>
      </c>
    </row>
    <row r="78" s="184" customFormat="1" ht="15.75" spans="1:16">
      <c r="A78" s="184">
        <v>2296001</v>
      </c>
      <c r="B78" s="230" t="s">
        <v>1175</v>
      </c>
      <c r="C78" s="215" t="s">
        <v>65</v>
      </c>
      <c r="D78" s="215"/>
      <c r="E78" s="216" t="s">
        <v>65</v>
      </c>
      <c r="F78" s="217"/>
      <c r="G78" s="216" t="s">
        <v>65</v>
      </c>
      <c r="H78" s="217"/>
      <c r="I78" s="215">
        <f t="shared" ref="I78:I99" si="14">J78+K78</f>
        <v>0</v>
      </c>
      <c r="J78" s="215"/>
      <c r="K78" s="215"/>
      <c r="L78" s="218" t="str">
        <f t="shared" ref="L78:L87" si="15">IFERROR(I78-C78,"")</f>
        <v/>
      </c>
      <c r="M78" s="219" t="str">
        <f t="shared" ref="M78:M99" si="16">IFERROR(L78/C78,"")</f>
        <v/>
      </c>
      <c r="N78" s="220">
        <v>0</v>
      </c>
      <c r="O78" s="184">
        <f t="shared" si="13"/>
        <v>7</v>
      </c>
      <c r="P78" s="184" t="s">
        <v>156</v>
      </c>
    </row>
    <row r="79" s="184" customFormat="1" ht="15.75" spans="1:16">
      <c r="A79" s="184">
        <v>2296002</v>
      </c>
      <c r="B79" s="230" t="s">
        <v>1176</v>
      </c>
      <c r="C79" s="215">
        <v>846</v>
      </c>
      <c r="D79" s="215">
        <v>882</v>
      </c>
      <c r="E79" s="216">
        <v>353</v>
      </c>
      <c r="F79" s="217">
        <v>0.4002</v>
      </c>
      <c r="G79" s="216">
        <v>159</v>
      </c>
      <c r="H79" s="217">
        <v>0.8196</v>
      </c>
      <c r="I79" s="215">
        <f t="shared" si="14"/>
        <v>73</v>
      </c>
      <c r="J79" s="215">
        <v>25</v>
      </c>
      <c r="K79" s="215">
        <v>48</v>
      </c>
      <c r="L79" s="218">
        <f t="shared" si="15"/>
        <v>-773</v>
      </c>
      <c r="M79" s="219">
        <f t="shared" si="16"/>
        <v>-0.91371158392435</v>
      </c>
      <c r="N79" s="220">
        <v>194</v>
      </c>
      <c r="O79" s="184">
        <f t="shared" si="13"/>
        <v>7</v>
      </c>
    </row>
    <row r="80" s="184" customFormat="1" ht="15.75" spans="1:16">
      <c r="A80" s="184">
        <v>2296003</v>
      </c>
      <c r="B80" s="230" t="s">
        <v>1177</v>
      </c>
      <c r="C80" s="215">
        <v>23</v>
      </c>
      <c r="D80" s="215">
        <v>38</v>
      </c>
      <c r="E80" s="216">
        <v>30</v>
      </c>
      <c r="F80" s="217">
        <v>0.7895</v>
      </c>
      <c r="G80" s="216">
        <v>16</v>
      </c>
      <c r="H80" s="217">
        <v>1.1429</v>
      </c>
      <c r="I80" s="215">
        <f t="shared" si="14"/>
        <v>26</v>
      </c>
      <c r="J80" s="215"/>
      <c r="K80" s="215">
        <v>26</v>
      </c>
      <c r="L80" s="218">
        <f t="shared" si="15"/>
        <v>3</v>
      </c>
      <c r="M80" s="219">
        <f t="shared" si="16"/>
        <v>0.130434782608696</v>
      </c>
      <c r="N80" s="220">
        <v>14</v>
      </c>
      <c r="O80" s="184">
        <f t="shared" si="13"/>
        <v>7</v>
      </c>
    </row>
    <row r="81" s="184" customFormat="1" ht="15.75" spans="1:16">
      <c r="A81" s="184">
        <v>2296004</v>
      </c>
      <c r="B81" s="230" t="s">
        <v>1178</v>
      </c>
      <c r="C81" s="215">
        <v>477</v>
      </c>
      <c r="D81" s="215">
        <v>602</v>
      </c>
      <c r="E81" s="216">
        <v>137</v>
      </c>
      <c r="F81" s="217">
        <v>0.2276</v>
      </c>
      <c r="G81" s="216">
        <v>134</v>
      </c>
      <c r="H81" s="217">
        <v>44.6667</v>
      </c>
      <c r="I81" s="215">
        <f t="shared" si="14"/>
        <v>464</v>
      </c>
      <c r="J81" s="215"/>
      <c r="K81" s="215">
        <v>464</v>
      </c>
      <c r="L81" s="218">
        <f t="shared" si="15"/>
        <v>-13</v>
      </c>
      <c r="M81" s="219">
        <f t="shared" si="16"/>
        <v>-0.0272536687631027</v>
      </c>
      <c r="N81" s="220">
        <v>3</v>
      </c>
      <c r="O81" s="184">
        <f t="shared" si="13"/>
        <v>7</v>
      </c>
    </row>
    <row r="82" s="184" customFormat="1" ht="15.75" spans="1:16">
      <c r="A82" s="184">
        <v>2296005</v>
      </c>
      <c r="B82" s="230" t="s">
        <v>1179</v>
      </c>
      <c r="C82" s="215" t="s">
        <v>65</v>
      </c>
      <c r="D82" s="215"/>
      <c r="E82" s="216" t="s">
        <v>65</v>
      </c>
      <c r="F82" s="217"/>
      <c r="G82" s="216" t="s">
        <v>65</v>
      </c>
      <c r="H82" s="217"/>
      <c r="I82" s="215">
        <f t="shared" si="14"/>
        <v>0</v>
      </c>
      <c r="J82" s="215"/>
      <c r="K82" s="215"/>
      <c r="L82" s="218" t="str">
        <f t="shared" si="15"/>
        <v/>
      </c>
      <c r="M82" s="219" t="str">
        <f t="shared" si="16"/>
        <v/>
      </c>
      <c r="N82" s="220">
        <v>0</v>
      </c>
      <c r="O82" s="184">
        <f t="shared" si="13"/>
        <v>7</v>
      </c>
      <c r="P82" s="184" t="s">
        <v>156</v>
      </c>
    </row>
    <row r="83" s="184" customFormat="1" ht="15.75" spans="1:16">
      <c r="A83" s="184">
        <v>2296006</v>
      </c>
      <c r="B83" s="230" t="s">
        <v>1180</v>
      </c>
      <c r="C83" s="215">
        <v>82</v>
      </c>
      <c r="D83" s="215">
        <v>111</v>
      </c>
      <c r="E83" s="216">
        <v>111</v>
      </c>
      <c r="F83" s="217">
        <v>1</v>
      </c>
      <c r="G83" s="216">
        <v>-73</v>
      </c>
      <c r="H83" s="217">
        <v>-0.3967</v>
      </c>
      <c r="I83" s="215">
        <f t="shared" si="14"/>
        <v>114</v>
      </c>
      <c r="J83" s="215">
        <v>114</v>
      </c>
      <c r="K83" s="215"/>
      <c r="L83" s="218">
        <f t="shared" si="15"/>
        <v>32</v>
      </c>
      <c r="M83" s="219">
        <f t="shared" si="16"/>
        <v>0.390243902439024</v>
      </c>
      <c r="N83" s="220">
        <v>184</v>
      </c>
      <c r="O83" s="184">
        <f t="shared" si="13"/>
        <v>7</v>
      </c>
    </row>
    <row r="84" s="184" customFormat="1" ht="15.75" spans="1:16">
      <c r="A84" s="184">
        <v>2296010</v>
      </c>
      <c r="B84" s="230" t="s">
        <v>1181</v>
      </c>
      <c r="C84" s="215" t="s">
        <v>65</v>
      </c>
      <c r="D84" s="215"/>
      <c r="E84" s="216" t="s">
        <v>65</v>
      </c>
      <c r="F84" s="217"/>
      <c r="G84" s="216" t="s">
        <v>65</v>
      </c>
      <c r="H84" s="217"/>
      <c r="I84" s="215">
        <f t="shared" si="14"/>
        <v>0</v>
      </c>
      <c r="J84" s="215"/>
      <c r="K84" s="215"/>
      <c r="L84" s="218" t="str">
        <f t="shared" si="15"/>
        <v/>
      </c>
      <c r="M84" s="219" t="str">
        <f t="shared" si="16"/>
        <v/>
      </c>
      <c r="N84" s="220">
        <v>0</v>
      </c>
      <c r="O84" s="184">
        <f t="shared" si="13"/>
        <v>7</v>
      </c>
      <c r="P84" s="184" t="s">
        <v>156</v>
      </c>
    </row>
    <row r="85" s="184" customFormat="1" ht="15.75" spans="1:16">
      <c r="A85" s="184">
        <v>2296013</v>
      </c>
      <c r="B85" s="230" t="s">
        <v>1182</v>
      </c>
      <c r="C85" s="215" t="s">
        <v>65</v>
      </c>
      <c r="D85" s="215"/>
      <c r="E85" s="216" t="s">
        <v>65</v>
      </c>
      <c r="F85" s="217"/>
      <c r="G85" s="216" t="s">
        <v>65</v>
      </c>
      <c r="H85" s="217"/>
      <c r="I85" s="215">
        <f t="shared" si="14"/>
        <v>0</v>
      </c>
      <c r="J85" s="215"/>
      <c r="K85" s="215"/>
      <c r="L85" s="218" t="str">
        <f t="shared" si="15"/>
        <v/>
      </c>
      <c r="M85" s="219" t="str">
        <f t="shared" si="16"/>
        <v/>
      </c>
      <c r="N85" s="220">
        <v>0</v>
      </c>
      <c r="O85" s="184">
        <f t="shared" si="13"/>
        <v>7</v>
      </c>
      <c r="P85" s="184" t="s">
        <v>156</v>
      </c>
    </row>
    <row r="86" s="184" customFormat="1" ht="15.75" spans="1:16">
      <c r="A86" s="184">
        <v>2296013</v>
      </c>
      <c r="B86" s="230" t="s">
        <v>1183</v>
      </c>
      <c r="C86" s="215" t="s">
        <v>65</v>
      </c>
      <c r="D86" s="215"/>
      <c r="E86" s="216" t="s">
        <v>65</v>
      </c>
      <c r="F86" s="217"/>
      <c r="G86" s="216" t="s">
        <v>65</v>
      </c>
      <c r="H86" s="217"/>
      <c r="I86" s="215">
        <f t="shared" si="14"/>
        <v>0</v>
      </c>
      <c r="J86" s="215"/>
      <c r="K86" s="215"/>
      <c r="L86" s="218" t="str">
        <f t="shared" si="15"/>
        <v/>
      </c>
      <c r="M86" s="219" t="str">
        <f t="shared" si="16"/>
        <v/>
      </c>
      <c r="N86" s="220">
        <v>0</v>
      </c>
      <c r="O86" s="184">
        <f t="shared" si="13"/>
        <v>7</v>
      </c>
      <c r="P86" s="184" t="s">
        <v>156</v>
      </c>
    </row>
    <row r="87" s="184" customFormat="1" ht="15.75" spans="1:16">
      <c r="A87" s="184">
        <v>2296099</v>
      </c>
      <c r="B87" s="230" t="s">
        <v>1184</v>
      </c>
      <c r="C87" s="215" t="s">
        <v>65</v>
      </c>
      <c r="D87" s="215">
        <v>75</v>
      </c>
      <c r="E87" s="216">
        <v>64</v>
      </c>
      <c r="F87" s="217">
        <v>0.8533</v>
      </c>
      <c r="G87" s="216">
        <v>64</v>
      </c>
      <c r="H87" s="217"/>
      <c r="I87" s="215">
        <f t="shared" si="14"/>
        <v>11</v>
      </c>
      <c r="J87" s="215"/>
      <c r="K87" s="215">
        <v>11</v>
      </c>
      <c r="L87" s="218" t="str">
        <f t="shared" si="15"/>
        <v/>
      </c>
      <c r="M87" s="219" t="str">
        <f t="shared" si="16"/>
        <v/>
      </c>
      <c r="N87" s="220">
        <v>0</v>
      </c>
      <c r="O87" s="184">
        <f t="shared" si="13"/>
        <v>7</v>
      </c>
    </row>
    <row r="88" s="184" customFormat="1" ht="15.75" spans="1:16">
      <c r="A88" s="184">
        <v>232</v>
      </c>
      <c r="B88" s="208" t="s">
        <v>875</v>
      </c>
      <c r="C88" s="209">
        <v>6350</v>
      </c>
      <c r="D88" s="209">
        <v>6967</v>
      </c>
      <c r="E88" s="209">
        <v>6967</v>
      </c>
      <c r="F88" s="210">
        <v>1</v>
      </c>
      <c r="G88" s="209">
        <v>1341</v>
      </c>
      <c r="H88" s="210">
        <v>0.2384</v>
      </c>
      <c r="I88" s="209">
        <f t="shared" si="14"/>
        <v>7582.301716</v>
      </c>
      <c r="J88" s="209">
        <f>SUM(J89)</f>
        <v>7582.301716</v>
      </c>
      <c r="K88" s="209">
        <f>SUM(K89)</f>
        <v>0</v>
      </c>
      <c r="L88" s="209">
        <f>I88-C88</f>
        <v>1232.301716</v>
      </c>
      <c r="M88" s="211">
        <f t="shared" si="16"/>
        <v>0.194063262362205</v>
      </c>
      <c r="N88" s="212">
        <v>5626</v>
      </c>
      <c r="O88" s="184">
        <f t="shared" si="13"/>
        <v>3</v>
      </c>
    </row>
    <row r="89" s="184" customFormat="1" ht="15.75" spans="1:16">
      <c r="A89" s="184">
        <v>23204</v>
      </c>
      <c r="B89" s="232" t="s">
        <v>1185</v>
      </c>
      <c r="C89" s="209">
        <v>6350</v>
      </c>
      <c r="D89" s="209">
        <v>6967</v>
      </c>
      <c r="E89" s="209">
        <v>6967</v>
      </c>
      <c r="F89" s="210">
        <v>1</v>
      </c>
      <c r="G89" s="209">
        <v>1341</v>
      </c>
      <c r="H89" s="210">
        <v>0.2384</v>
      </c>
      <c r="I89" s="209">
        <f t="shared" si="14"/>
        <v>7582.301716</v>
      </c>
      <c r="J89" s="209">
        <f>SUM(J90:J93)</f>
        <v>7582.301716</v>
      </c>
      <c r="K89" s="209">
        <f>SUM(K90:K93)</f>
        <v>0</v>
      </c>
      <c r="L89" s="209">
        <f>I89-C89</f>
        <v>1232.301716</v>
      </c>
      <c r="M89" s="211">
        <f t="shared" si="16"/>
        <v>0.194063262362205</v>
      </c>
      <c r="N89" s="212">
        <v>5626</v>
      </c>
      <c r="O89" s="184">
        <f t="shared" si="13"/>
        <v>5</v>
      </c>
    </row>
    <row r="90" s="185" customFormat="1" ht="15.75" spans="1:16">
      <c r="A90" s="185">
        <v>2320411</v>
      </c>
      <c r="B90" s="233" t="s">
        <v>1186</v>
      </c>
      <c r="C90" s="215">
        <v>637</v>
      </c>
      <c r="D90" s="215">
        <v>1393</v>
      </c>
      <c r="E90" s="216">
        <v>1393</v>
      </c>
      <c r="F90" s="217">
        <v>1</v>
      </c>
      <c r="G90" s="216">
        <v>840</v>
      </c>
      <c r="H90" s="217">
        <v>1.519</v>
      </c>
      <c r="I90" s="215">
        <f t="shared" si="14"/>
        <v>2008.011716</v>
      </c>
      <c r="J90" s="215">
        <v>2008.011716</v>
      </c>
      <c r="K90" s="215"/>
      <c r="L90" s="218">
        <f>IFERROR(I90-C90,"")</f>
        <v>1371.011716</v>
      </c>
      <c r="M90" s="219">
        <f t="shared" si="16"/>
        <v>2.15229468759812</v>
      </c>
      <c r="N90" s="220">
        <v>553</v>
      </c>
      <c r="O90" s="184">
        <f t="shared" si="13"/>
        <v>7</v>
      </c>
    </row>
    <row r="91" s="185" customFormat="1" ht="15.75" spans="1:16">
      <c r="A91" s="185">
        <v>2320431</v>
      </c>
      <c r="B91" s="234" t="s">
        <v>1187</v>
      </c>
      <c r="C91" s="215">
        <v>187</v>
      </c>
      <c r="D91" s="215">
        <v>187</v>
      </c>
      <c r="E91" s="216">
        <v>187</v>
      </c>
      <c r="F91" s="217">
        <v>1</v>
      </c>
      <c r="G91" s="216" t="s">
        <v>65</v>
      </c>
      <c r="H91" s="217">
        <v>0</v>
      </c>
      <c r="I91" s="215">
        <f t="shared" si="14"/>
        <v>186.96</v>
      </c>
      <c r="J91" s="215">
        <v>186.96</v>
      </c>
      <c r="K91" s="215"/>
      <c r="L91" s="218">
        <f>IFERROR(I91-C91,"")</f>
        <v>-0.039999999999992</v>
      </c>
      <c r="M91" s="219">
        <f t="shared" si="16"/>
        <v>-0.000213903743315465</v>
      </c>
      <c r="N91" s="220">
        <v>187</v>
      </c>
      <c r="O91" s="184">
        <f t="shared" si="13"/>
        <v>7</v>
      </c>
    </row>
    <row r="92" s="185" customFormat="1" ht="15.75" spans="1:16">
      <c r="A92" s="185">
        <v>2320433</v>
      </c>
      <c r="B92" s="234" t="s">
        <v>1188</v>
      </c>
      <c r="C92" s="215">
        <v>1271</v>
      </c>
      <c r="D92" s="215">
        <v>1357</v>
      </c>
      <c r="E92" s="216">
        <v>1357</v>
      </c>
      <c r="F92" s="217">
        <v>1</v>
      </c>
      <c r="G92" s="216">
        <v>139</v>
      </c>
      <c r="H92" s="217">
        <v>0.1141</v>
      </c>
      <c r="I92" s="215">
        <f t="shared" si="14"/>
        <v>1357.11</v>
      </c>
      <c r="J92" s="215">
        <v>1357.11</v>
      </c>
      <c r="K92" s="215"/>
      <c r="L92" s="218">
        <f>IFERROR(I92-C92,"")</f>
        <v>86.1099999999999</v>
      </c>
      <c r="M92" s="219">
        <f t="shared" si="16"/>
        <v>0.0677498033044846</v>
      </c>
      <c r="N92" s="220">
        <v>1218</v>
      </c>
      <c r="O92" s="184">
        <f t="shared" si="13"/>
        <v>7</v>
      </c>
    </row>
    <row r="93" s="185" customFormat="1" ht="15.75" spans="1:16">
      <c r="A93" s="185">
        <v>2320498</v>
      </c>
      <c r="B93" s="234" t="s">
        <v>1189</v>
      </c>
      <c r="C93" s="215">
        <v>4255</v>
      </c>
      <c r="D93" s="215">
        <v>4030</v>
      </c>
      <c r="E93" s="216">
        <v>4030</v>
      </c>
      <c r="F93" s="217">
        <v>1</v>
      </c>
      <c r="G93" s="216">
        <v>362</v>
      </c>
      <c r="H93" s="217">
        <v>0.0987</v>
      </c>
      <c r="I93" s="215">
        <f t="shared" si="14"/>
        <v>4030.22</v>
      </c>
      <c r="J93" s="215">
        <v>4030.22</v>
      </c>
      <c r="K93" s="215"/>
      <c r="L93" s="218">
        <f>IFERROR(I93-C93,"")</f>
        <v>-224.78</v>
      </c>
      <c r="M93" s="219">
        <f t="shared" si="16"/>
        <v>-0.0528272620446534</v>
      </c>
      <c r="N93" s="220">
        <v>3668</v>
      </c>
      <c r="O93" s="184">
        <f t="shared" si="13"/>
        <v>7</v>
      </c>
    </row>
    <row r="94" s="184" customFormat="1" ht="15.75" spans="1:16">
      <c r="A94" s="184">
        <v>233</v>
      </c>
      <c r="B94" s="208" t="s">
        <v>879</v>
      </c>
      <c r="C94" s="209">
        <v>50</v>
      </c>
      <c r="D94" s="209">
        <v>50</v>
      </c>
      <c r="E94" s="209">
        <v>44</v>
      </c>
      <c r="F94" s="210">
        <v>0.88</v>
      </c>
      <c r="G94" s="209" t="s">
        <v>65</v>
      </c>
      <c r="H94" s="210">
        <v>0</v>
      </c>
      <c r="I94" s="209">
        <f t="shared" si="14"/>
        <v>50</v>
      </c>
      <c r="J94" s="209">
        <f>SUM(J95)</f>
        <v>50</v>
      </c>
      <c r="K94" s="209">
        <f>SUM(K95)</f>
        <v>0</v>
      </c>
      <c r="L94" s="209">
        <f>I94-C94</f>
        <v>0</v>
      </c>
      <c r="M94" s="211">
        <f t="shared" si="16"/>
        <v>0</v>
      </c>
      <c r="N94" s="212">
        <v>44</v>
      </c>
      <c r="O94" s="184">
        <f t="shared" si="13"/>
        <v>3</v>
      </c>
    </row>
    <row r="95" s="184" customFormat="1" ht="15.75" spans="1:16">
      <c r="A95" s="184">
        <v>23304</v>
      </c>
      <c r="B95" s="232" t="s">
        <v>1190</v>
      </c>
      <c r="C95" s="224">
        <v>50</v>
      </c>
      <c r="D95" s="224">
        <v>50</v>
      </c>
      <c r="E95" s="224">
        <v>44</v>
      </c>
      <c r="F95" s="210">
        <v>0.88</v>
      </c>
      <c r="G95" s="209" t="s">
        <v>65</v>
      </c>
      <c r="H95" s="210">
        <v>0</v>
      </c>
      <c r="I95" s="209">
        <f t="shared" si="14"/>
        <v>50</v>
      </c>
      <c r="J95" s="224">
        <f>J98+J99+J96+J97</f>
        <v>50</v>
      </c>
      <c r="K95" s="224">
        <f>K98+K99+K96+K97</f>
        <v>0</v>
      </c>
      <c r="L95" s="209">
        <f>I95-C95</f>
        <v>0</v>
      </c>
      <c r="M95" s="211">
        <f t="shared" si="16"/>
        <v>0</v>
      </c>
      <c r="N95" s="225">
        <v>44</v>
      </c>
      <c r="O95" s="184">
        <f t="shared" si="13"/>
        <v>5</v>
      </c>
    </row>
    <row r="96" s="184" customFormat="1" ht="15.75" spans="1:16">
      <c r="A96" s="184">
        <v>2330411</v>
      </c>
      <c r="B96" s="234" t="s">
        <v>1191</v>
      </c>
      <c r="C96" s="215">
        <v>20</v>
      </c>
      <c r="D96" s="215">
        <v>20</v>
      </c>
      <c r="E96" s="216">
        <v>44</v>
      </c>
      <c r="F96" s="217">
        <v>2.2</v>
      </c>
      <c r="G96" s="216">
        <v>28</v>
      </c>
      <c r="H96" s="217">
        <v>1.75</v>
      </c>
      <c r="I96" s="215">
        <f t="shared" si="14"/>
        <v>0</v>
      </c>
      <c r="J96" s="215"/>
      <c r="K96" s="215"/>
      <c r="L96" s="218">
        <f>IFERROR(I96-C96,"")</f>
        <v>-20</v>
      </c>
      <c r="M96" s="219">
        <f t="shared" si="16"/>
        <v>-1</v>
      </c>
      <c r="N96" s="220">
        <v>16</v>
      </c>
      <c r="O96" s="184">
        <f t="shared" si="13"/>
        <v>7</v>
      </c>
    </row>
    <row r="97" s="184" customFormat="1" ht="15.75" spans="1:15">
      <c r="A97" s="184">
        <v>2330431</v>
      </c>
      <c r="B97" s="234" t="s">
        <v>1192</v>
      </c>
      <c r="C97" s="215" t="s">
        <v>65</v>
      </c>
      <c r="D97" s="215"/>
      <c r="E97" s="216" t="s">
        <v>65</v>
      </c>
      <c r="F97" s="217"/>
      <c r="G97" s="216" t="s">
        <v>65</v>
      </c>
      <c r="H97" s="217"/>
      <c r="I97" s="215">
        <f t="shared" si="14"/>
        <v>50</v>
      </c>
      <c r="J97" s="215">
        <v>50</v>
      </c>
      <c r="K97" s="215"/>
      <c r="L97" s="218" t="str">
        <f>IFERROR(I97-C97,"")</f>
        <v/>
      </c>
      <c r="M97" s="219" t="str">
        <f t="shared" si="16"/>
        <v/>
      </c>
      <c r="N97" s="220">
        <v>0</v>
      </c>
      <c r="O97" s="184">
        <f t="shared" si="13"/>
        <v>7</v>
      </c>
    </row>
    <row r="98" s="184" customFormat="1" ht="15.75" spans="1:15">
      <c r="A98" s="184">
        <v>2330433</v>
      </c>
      <c r="B98" s="234" t="s">
        <v>1193</v>
      </c>
      <c r="C98" s="215" t="s">
        <v>65</v>
      </c>
      <c r="D98" s="215" t="s">
        <v>65</v>
      </c>
      <c r="E98" s="216" t="s">
        <v>65</v>
      </c>
      <c r="F98" s="217"/>
      <c r="G98" s="216">
        <v>-3</v>
      </c>
      <c r="H98" s="217">
        <v>-1</v>
      </c>
      <c r="I98" s="215">
        <f t="shared" si="14"/>
        <v>0</v>
      </c>
      <c r="J98" s="215"/>
      <c r="K98" s="215"/>
      <c r="L98" s="218" t="str">
        <f>IFERROR(I98-C98,"")</f>
        <v/>
      </c>
      <c r="M98" s="219" t="str">
        <f t="shared" si="16"/>
        <v/>
      </c>
      <c r="N98" s="220">
        <v>3</v>
      </c>
      <c r="O98" s="184">
        <f t="shared" si="13"/>
        <v>7</v>
      </c>
    </row>
    <row r="99" s="184" customFormat="1" ht="15.75" spans="1:15">
      <c r="A99" s="184">
        <v>2330498</v>
      </c>
      <c r="B99" s="234" t="s">
        <v>1194</v>
      </c>
      <c r="C99" s="215">
        <v>30</v>
      </c>
      <c r="D99" s="215">
        <v>30</v>
      </c>
      <c r="E99" s="216" t="s">
        <v>65</v>
      </c>
      <c r="F99" s="217">
        <v>0</v>
      </c>
      <c r="G99" s="216">
        <v>-25</v>
      </c>
      <c r="H99" s="217">
        <v>-1</v>
      </c>
      <c r="I99" s="215">
        <f t="shared" si="14"/>
        <v>0</v>
      </c>
      <c r="J99" s="215"/>
      <c r="K99" s="215"/>
      <c r="L99" s="218">
        <f>IFERROR(I99-C99,"")</f>
        <v>-30</v>
      </c>
      <c r="M99" s="219">
        <f t="shared" si="16"/>
        <v>-1</v>
      </c>
      <c r="N99" s="220">
        <v>25</v>
      </c>
      <c r="O99" s="184">
        <f t="shared" si="13"/>
        <v>7</v>
      </c>
    </row>
    <row r="100" s="184" customFormat="1" ht="15.75" spans="1:15">
      <c r="B100" s="208" t="s">
        <v>884</v>
      </c>
      <c r="C100" s="224"/>
      <c r="D100" s="224"/>
      <c r="E100" s="209"/>
      <c r="F100" s="210"/>
      <c r="G100" s="209"/>
      <c r="H100" s="210"/>
      <c r="I100" s="224"/>
      <c r="J100" s="224"/>
      <c r="K100" s="224"/>
      <c r="L100" s="209">
        <f>I100-C100</f>
        <v>0</v>
      </c>
      <c r="M100" s="211"/>
      <c r="N100" s="220"/>
      <c r="O100" s="184">
        <f t="shared" si="13"/>
        <v>0</v>
      </c>
    </row>
    <row r="101" s="184" customFormat="1" ht="15.75" spans="1:15">
      <c r="B101" s="208" t="s">
        <v>1195</v>
      </c>
      <c r="C101" s="209">
        <v>38425</v>
      </c>
      <c r="D101" s="209">
        <v>31871</v>
      </c>
      <c r="E101" s="209">
        <v>33265</v>
      </c>
      <c r="F101" s="210">
        <v>1.0437</v>
      </c>
      <c r="G101" s="209">
        <v>-32178</v>
      </c>
      <c r="H101" s="210">
        <v>-0.4917</v>
      </c>
      <c r="I101" s="209">
        <f>J101+K101</f>
        <v>21658.301716</v>
      </c>
      <c r="J101" s="209">
        <f>J94+J88+J73+J55+J13+J7+J100+J67</f>
        <v>18589.301716</v>
      </c>
      <c r="K101" s="209">
        <f>K94+K88+K73+K55+K13+K7+K100+K67</f>
        <v>3069</v>
      </c>
      <c r="L101" s="209">
        <f>I101-C101</f>
        <v>-16766.698284</v>
      </c>
      <c r="M101" s="211">
        <v>-0.4363</v>
      </c>
      <c r="N101" s="212">
        <v>65443</v>
      </c>
      <c r="O101" s="184">
        <f t="shared" si="13"/>
        <v>0</v>
      </c>
    </row>
    <row r="102" s="184" customFormat="1" ht="15.75" spans="1:15">
      <c r="B102" s="235" t="s">
        <v>886</v>
      </c>
      <c r="C102" s="236">
        <v>21144</v>
      </c>
      <c r="D102" s="236">
        <v>2874</v>
      </c>
      <c r="E102" s="236">
        <v>7140</v>
      </c>
      <c r="F102" s="210">
        <v>2.4843</v>
      </c>
      <c r="G102" s="209">
        <v>-37438</v>
      </c>
      <c r="H102" s="210">
        <v>-0.8398</v>
      </c>
      <c r="I102" s="236">
        <v>26272</v>
      </c>
      <c r="J102" s="236">
        <f>SUM(J103:J106)</f>
        <v>26272</v>
      </c>
      <c r="K102" s="236">
        <f>SUM(K103:K106)</f>
        <v>0</v>
      </c>
      <c r="L102" s="209">
        <f>I102-C102</f>
        <v>5128</v>
      </c>
      <c r="M102" s="211">
        <v>0.2425</v>
      </c>
      <c r="N102" s="237">
        <v>44578</v>
      </c>
      <c r="O102" s="184">
        <f t="shared" si="13"/>
        <v>0</v>
      </c>
    </row>
    <row r="103" s="184" customFormat="1" ht="15.75" spans="1:15">
      <c r="B103" s="238" t="s">
        <v>1196</v>
      </c>
      <c r="C103" s="215"/>
      <c r="D103" s="215"/>
      <c r="E103" s="239"/>
      <c r="F103" s="217"/>
      <c r="G103" s="216"/>
      <c r="H103" s="210"/>
      <c r="I103" s="215"/>
      <c r="J103" s="215"/>
      <c r="K103" s="215"/>
      <c r="L103" s="209" t="s">
        <v>65</v>
      </c>
      <c r="M103" s="211"/>
      <c r="N103" s="240">
        <v>296</v>
      </c>
      <c r="O103" s="184">
        <f t="shared" si="13"/>
        <v>0</v>
      </c>
    </row>
    <row r="104" s="184" customFormat="1" ht="15.75" spans="1:15">
      <c r="B104" s="238" t="s">
        <v>1197</v>
      </c>
      <c r="C104" s="215"/>
      <c r="D104" s="215"/>
      <c r="E104" s="239"/>
      <c r="F104" s="217"/>
      <c r="G104" s="216"/>
      <c r="H104" s="210"/>
      <c r="I104" s="215"/>
      <c r="J104" s="215"/>
      <c r="K104" s="215"/>
      <c r="L104" s="209" t="s">
        <v>65</v>
      </c>
      <c r="M104" s="211"/>
      <c r="N104" s="240"/>
      <c r="O104" s="184">
        <f t="shared" si="13"/>
        <v>0</v>
      </c>
    </row>
    <row r="105" s="184" customFormat="1" ht="15.75" spans="1:15">
      <c r="B105" s="238" t="s">
        <v>1198</v>
      </c>
      <c r="C105" s="215">
        <v>17800</v>
      </c>
      <c r="D105" s="215"/>
      <c r="E105" s="239">
        <v>50</v>
      </c>
      <c r="F105" s="217"/>
      <c r="G105" s="216">
        <v>-27950</v>
      </c>
      <c r="H105" s="217">
        <v>-0.9982</v>
      </c>
      <c r="I105" s="215">
        <v>20691</v>
      </c>
      <c r="J105" s="215">
        <f>20484+207</f>
        <v>20691</v>
      </c>
      <c r="K105" s="215"/>
      <c r="L105" s="216">
        <v>2891</v>
      </c>
      <c r="M105" s="241">
        <v>0.1624</v>
      </c>
      <c r="N105" s="240">
        <v>28000</v>
      </c>
      <c r="O105" s="184">
        <f t="shared" si="13"/>
        <v>0</v>
      </c>
    </row>
    <row r="106" s="184" customFormat="1" ht="15.75" spans="1:15">
      <c r="B106" s="238" t="s">
        <v>1199</v>
      </c>
      <c r="C106" s="215">
        <v>3344</v>
      </c>
      <c r="D106" s="215">
        <v>2874</v>
      </c>
      <c r="E106" s="239">
        <v>7090</v>
      </c>
      <c r="F106" s="217">
        <v>2.4669</v>
      </c>
      <c r="G106" s="216">
        <v>-9192</v>
      </c>
      <c r="H106" s="217">
        <v>-0.5645</v>
      </c>
      <c r="I106" s="215">
        <v>5581</v>
      </c>
      <c r="J106" s="215">
        <f>6316-26-709</f>
        <v>5581</v>
      </c>
      <c r="K106" s="215"/>
      <c r="L106" s="216">
        <v>2237</v>
      </c>
      <c r="M106" s="241">
        <v>0.669</v>
      </c>
      <c r="N106" s="240">
        <v>16282</v>
      </c>
      <c r="O106" s="184">
        <f t="shared" si="13"/>
        <v>0</v>
      </c>
    </row>
    <row r="107" s="184" customFormat="1" ht="15.75" spans="1:15">
      <c r="A107" s="184">
        <v>231</v>
      </c>
      <c r="B107" s="235" t="s">
        <v>894</v>
      </c>
      <c r="C107" s="224" t="s">
        <v>65</v>
      </c>
      <c r="D107" s="224">
        <v>37530</v>
      </c>
      <c r="E107" s="224">
        <v>37530</v>
      </c>
      <c r="F107" s="210">
        <v>1</v>
      </c>
      <c r="G107" s="209">
        <v>32581</v>
      </c>
      <c r="H107" s="210"/>
      <c r="I107" s="209">
        <f>J107+K107</f>
        <v>8200</v>
      </c>
      <c r="J107" s="224">
        <f>J108</f>
        <v>8200</v>
      </c>
      <c r="K107" s="224">
        <f>K108</f>
        <v>0</v>
      </c>
      <c r="L107" s="209">
        <v>8200</v>
      </c>
      <c r="M107" s="211" t="str">
        <f>IFERROR(L107/C107,"")</f>
        <v/>
      </c>
      <c r="N107" s="225">
        <v>4949</v>
      </c>
      <c r="O107" s="184">
        <f t="shared" si="13"/>
        <v>3</v>
      </c>
    </row>
    <row r="108" s="184" customFormat="1" ht="15.75" spans="1:15">
      <c r="B108" s="232" t="s">
        <v>1200</v>
      </c>
      <c r="C108" s="224" t="s">
        <v>65</v>
      </c>
      <c r="D108" s="224">
        <v>37530</v>
      </c>
      <c r="E108" s="236">
        <v>37530</v>
      </c>
      <c r="F108" s="210">
        <v>1</v>
      </c>
      <c r="G108" s="209">
        <v>32581</v>
      </c>
      <c r="H108" s="210"/>
      <c r="I108" s="224">
        <v>8200</v>
      </c>
      <c r="J108" s="224">
        <f>J109+J110</f>
        <v>8200</v>
      </c>
      <c r="K108" s="224">
        <f>K109+K110</f>
        <v>0</v>
      </c>
      <c r="L108" s="209">
        <v>8200</v>
      </c>
      <c r="M108" s="211"/>
      <c r="N108" s="237">
        <v>4949</v>
      </c>
      <c r="O108" s="184">
        <f t="shared" si="13"/>
        <v>0</v>
      </c>
    </row>
    <row r="109" s="185" customFormat="1" ht="15.75" spans="1:15">
      <c r="B109" s="234" t="s">
        <v>1201</v>
      </c>
      <c r="C109" s="215"/>
      <c r="D109" s="215">
        <v>37530</v>
      </c>
      <c r="E109" s="239">
        <v>37530</v>
      </c>
      <c r="F109" s="217">
        <v>1</v>
      </c>
      <c r="G109" s="216">
        <v>37530</v>
      </c>
      <c r="H109" s="210"/>
      <c r="I109" s="215"/>
      <c r="J109" s="215"/>
      <c r="K109" s="215"/>
      <c r="L109" s="216" t="s">
        <v>65</v>
      </c>
      <c r="M109" s="211"/>
      <c r="N109" s="240"/>
      <c r="O109" s="184">
        <f t="shared" si="13"/>
        <v>0</v>
      </c>
    </row>
    <row r="110" s="185" customFormat="1" ht="15.75" spans="1:15">
      <c r="B110" s="234" t="s">
        <v>1202</v>
      </c>
      <c r="C110" s="215"/>
      <c r="D110" s="215"/>
      <c r="E110" s="239"/>
      <c r="F110" s="217"/>
      <c r="G110" s="216" t="s">
        <v>65</v>
      </c>
      <c r="H110" s="210"/>
      <c r="I110" s="215">
        <v>8200</v>
      </c>
      <c r="J110" s="215">
        <v>8200</v>
      </c>
      <c r="K110" s="215"/>
      <c r="L110" s="216">
        <v>8200</v>
      </c>
      <c r="M110" s="211"/>
      <c r="N110" s="240"/>
      <c r="O110" s="184">
        <f t="shared" si="13"/>
        <v>0</v>
      </c>
    </row>
    <row r="111" s="184" customFormat="1" ht="15.75" spans="1:15">
      <c r="B111" s="242" t="s">
        <v>1203</v>
      </c>
      <c r="C111" s="236">
        <v>59569</v>
      </c>
      <c r="D111" s="236">
        <v>72275</v>
      </c>
      <c r="E111" s="236">
        <v>77935</v>
      </c>
      <c r="F111" s="210">
        <v>1.0783</v>
      </c>
      <c r="G111" s="209">
        <v>-37035</v>
      </c>
      <c r="H111" s="210">
        <v>-0.3221</v>
      </c>
      <c r="I111" s="236">
        <v>56130</v>
      </c>
      <c r="J111" s="236">
        <f>J102+J101+J107</f>
        <v>53061.301716</v>
      </c>
      <c r="K111" s="236">
        <f>K102+K101+K107</f>
        <v>3069</v>
      </c>
      <c r="L111" s="209">
        <v>-3439</v>
      </c>
      <c r="M111" s="211">
        <v>-0.0577</v>
      </c>
      <c r="N111" s="237">
        <v>114970</v>
      </c>
      <c r="O111" s="184">
        <f t="shared" si="13"/>
        <v>0</v>
      </c>
    </row>
  </sheetData>
  <mergeCells count="14">
    <mergeCell ref="B2:M2"/>
    <mergeCell ref="L3:M3"/>
    <mergeCell ref="C4:H4"/>
    <mergeCell ref="I4:M4"/>
    <mergeCell ref="G5:H5"/>
    <mergeCell ref="L5:M5"/>
    <mergeCell ref="B4:B6"/>
    <mergeCell ref="C5:C6"/>
    <mergeCell ref="D5:D6"/>
    <mergeCell ref="E5:E6"/>
    <mergeCell ref="F5:F6"/>
    <mergeCell ref="I5:I6"/>
    <mergeCell ref="K5:K6"/>
    <mergeCell ref="N4:N6"/>
  </mergeCells>
  <printOptions horizontalCentered="1"/>
  <pageMargins left="0.200694444444444" right="0.590277777777778" top="0.35" bottom="0.708333333333333" header="0.161111111111111" footer="0.310416666666667"/>
  <pageSetup paperSize="9" scale="99" fitToHeight="0" orientation="landscape" horizontalDpi="600"/>
  <headerFooter alignWithMargins="0" scaleWithDoc="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D11"/>
  <sheetViews>
    <sheetView workbookViewId="0">
      <selection activeCell="C14" sqref="C14"/>
    </sheetView>
  </sheetViews>
  <sheetFormatPr defaultColWidth="8.1" defaultRowHeight="12.75" outlineLevelCol="3"/>
  <cols>
    <col min="1" max="1" width="23.2" style="162" customWidth="1"/>
    <col min="2" max="2" width="33.3" style="162" customWidth="1"/>
    <col min="3" max="3" width="39" style="162" customWidth="1"/>
    <col min="4" max="4" width="24.3" style="162" customWidth="1"/>
    <col min="5" max="16384" width="8.1" style="162"/>
  </cols>
  <sheetData>
    <row r="1" s="162" customFormat="1" ht="25" customHeight="1" spans="1:4">
      <c r="A1" s="163" t="s">
        <v>1210</v>
      </c>
    </row>
    <row r="2" s="162" customFormat="1" ht="34.5" customHeight="1" spans="1:4">
      <c r="A2" s="174" t="s">
        <v>1211</v>
      </c>
      <c r="B2" s="175"/>
      <c r="C2" s="175"/>
      <c r="D2" s="175"/>
    </row>
    <row r="3" s="162" customFormat="1" ht="19.25" customHeight="1" spans="1:4">
      <c r="A3" s="165"/>
      <c r="B3" s="165"/>
      <c r="C3" s="165"/>
      <c r="D3" s="176" t="s">
        <v>30</v>
      </c>
    </row>
    <row r="4" s="162" customFormat="1" ht="40" customHeight="1" spans="1:4">
      <c r="A4" s="177" t="s">
        <v>1013</v>
      </c>
      <c r="B4" s="178" t="s">
        <v>1014</v>
      </c>
      <c r="C4" s="178" t="s">
        <v>1015</v>
      </c>
      <c r="D4" s="177" t="s">
        <v>1016</v>
      </c>
    </row>
    <row r="5" s="162" customFormat="1" ht="27.75" customHeight="1" spans="1:4">
      <c r="A5" s="179"/>
      <c r="B5" s="167" t="s">
        <v>1212</v>
      </c>
      <c r="C5" s="167" t="s">
        <v>1213</v>
      </c>
      <c r="D5" s="179"/>
    </row>
    <row r="6" s="162" customFormat="1" ht="30.75" customHeight="1" spans="1:4">
      <c r="A6" s="167" t="s">
        <v>1019</v>
      </c>
      <c r="B6" s="180">
        <v>249000</v>
      </c>
      <c r="C6" s="180">
        <v>248882.12</v>
      </c>
      <c r="D6" s="181"/>
    </row>
    <row r="7" s="162" customFormat="1" ht="18.75" customHeight="1" spans="1:4">
      <c r="A7" s="182"/>
      <c r="B7" s="182"/>
      <c r="C7" s="182"/>
      <c r="D7" s="182"/>
    </row>
    <row r="8" s="162" customFormat="1" ht="18.75" customHeight="1" spans="1:4">
      <c r="A8" s="183"/>
      <c r="B8" s="183"/>
      <c r="C8" s="183"/>
      <c r="D8" s="183"/>
    </row>
    <row r="9" s="162" customFormat="1" spans="1:4">
      <c r="B9" s="162" t="s">
        <v>1214</v>
      </c>
    </row>
    <row r="11" s="162" customFormat="1" spans="1:4">
      <c r="B11" s="162" t="s">
        <v>1214</v>
      </c>
    </row>
  </sheetData>
  <mergeCells count="5">
    <mergeCell ref="A2:D2"/>
    <mergeCell ref="A7:D7"/>
    <mergeCell ref="A8:D8"/>
    <mergeCell ref="A4:A5"/>
    <mergeCell ref="D4:D5"/>
  </mergeCells>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B18"/>
  <sheetViews>
    <sheetView workbookViewId="0">
      <selection activeCell="A1" sqref="A1"/>
    </sheetView>
  </sheetViews>
  <sheetFormatPr defaultColWidth="8.1" defaultRowHeight="12.75" outlineLevelCol="1"/>
  <cols>
    <col min="1" max="1" width="59.2" style="162" customWidth="1"/>
    <col min="2" max="2" width="61.6" style="162" customWidth="1"/>
    <col min="3" max="16384" width="8.1" style="162"/>
  </cols>
  <sheetData>
    <row r="1" s="162" customFormat="1" ht="30" customHeight="1" spans="1:2">
      <c r="A1" s="163" t="s">
        <v>1215</v>
      </c>
    </row>
    <row r="2" s="162" customFormat="1" ht="32.25" customHeight="1" spans="1:2">
      <c r="A2" s="164" t="s">
        <v>1216</v>
      </c>
      <c r="B2" s="164"/>
    </row>
    <row r="3" s="162" customFormat="1" ht="21.75" customHeight="1" spans="1:2">
      <c r="A3" s="165"/>
      <c r="B3" s="166" t="s">
        <v>1217</v>
      </c>
    </row>
    <row r="4" s="162" customFormat="1" ht="24" customHeight="1" spans="1:2">
      <c r="A4" s="167" t="s">
        <v>1023</v>
      </c>
      <c r="B4" s="167" t="s">
        <v>1024</v>
      </c>
    </row>
    <row r="5" s="162" customFormat="1" ht="24" customHeight="1" spans="1:2">
      <c r="A5" s="168" t="s">
        <v>1025</v>
      </c>
      <c r="B5" s="169">
        <v>51547</v>
      </c>
    </row>
    <row r="6" s="162" customFormat="1" ht="24" customHeight="1" spans="1:2">
      <c r="A6" s="170" t="s">
        <v>1218</v>
      </c>
      <c r="B6" s="169">
        <v>51547.12</v>
      </c>
    </row>
    <row r="7" s="162" customFormat="1" ht="24" customHeight="1" spans="1:2">
      <c r="A7" s="171" t="s">
        <v>1027</v>
      </c>
      <c r="B7" s="169">
        <v>37530</v>
      </c>
    </row>
    <row r="8" s="162" customFormat="1" ht="24" customHeight="1" spans="1:2">
      <c r="A8" s="168" t="s">
        <v>1028</v>
      </c>
      <c r="B8" s="169">
        <v>0</v>
      </c>
    </row>
    <row r="9" s="162" customFormat="1" ht="24" customHeight="1" spans="1:2">
      <c r="A9" s="170" t="s">
        <v>1218</v>
      </c>
      <c r="B9" s="169">
        <v>0</v>
      </c>
    </row>
    <row r="10" s="162" customFormat="1" ht="24" customHeight="1" spans="1:2">
      <c r="A10" s="168" t="s">
        <v>1029</v>
      </c>
      <c r="B10" s="169">
        <v>6967</v>
      </c>
    </row>
    <row r="11" s="162" customFormat="1" ht="24" customHeight="1" spans="1:2">
      <c r="A11" s="170" t="s">
        <v>1218</v>
      </c>
      <c r="B11" s="169">
        <v>6967.484708</v>
      </c>
    </row>
    <row r="12" s="162" customFormat="1" ht="24" customHeight="1" spans="1:2">
      <c r="A12" s="168" t="s">
        <v>1030</v>
      </c>
      <c r="B12" s="169">
        <v>8200</v>
      </c>
    </row>
    <row r="13" s="162" customFormat="1" ht="24" customHeight="1" spans="1:2">
      <c r="A13" s="170" t="s">
        <v>1218</v>
      </c>
      <c r="B13" s="169">
        <v>8200</v>
      </c>
    </row>
    <row r="14" s="162" customFormat="1" ht="24" customHeight="1" spans="1:2">
      <c r="A14" s="171" t="s">
        <v>1031</v>
      </c>
      <c r="B14" s="169">
        <v>8200</v>
      </c>
    </row>
    <row r="15" s="162" customFormat="1" ht="24" customHeight="1" spans="1:2">
      <c r="A15" s="172" t="s">
        <v>1219</v>
      </c>
      <c r="B15" s="169">
        <v>0</v>
      </c>
    </row>
    <row r="16" s="162" customFormat="1" ht="24" customHeight="1" spans="1:2">
      <c r="A16" s="168" t="s">
        <v>1033</v>
      </c>
      <c r="B16" s="169">
        <v>7582</v>
      </c>
    </row>
    <row r="17" s="162" customFormat="1" ht="24" customHeight="1" spans="1:2">
      <c r="A17" s="170" t="s">
        <v>1218</v>
      </c>
      <c r="B17" s="169">
        <v>7582.301716</v>
      </c>
    </row>
    <row r="18" s="162" customFormat="1" ht="52.5" customHeight="1" spans="1:2">
      <c r="A18" s="173"/>
      <c r="B18" s="173"/>
    </row>
  </sheetData>
  <mergeCells count="2">
    <mergeCell ref="A2:B2"/>
    <mergeCell ref="A18:B18"/>
  </mergeCells>
  <pageMargins left="0.700694444444445" right="0.700694444444445" top="0.751388888888889" bottom="0.751388888888889" header="0.298611111111111" footer="0.298611111111111"/>
  <pageSetup paperSize="9" fitToHeight="0" orientation="landscape" horizontalDpi="600"/>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B26"/>
  <sheetViews>
    <sheetView workbookViewId="0">
      <selection activeCell="A1" sqref="A1"/>
    </sheetView>
  </sheetViews>
  <sheetFormatPr defaultColWidth="8.1" defaultRowHeight="14.25" outlineLevelCol="1"/>
  <cols>
    <col min="1" max="1" width="28.125" style="50" customWidth="1"/>
    <col min="2" max="2" width="46.35" style="50" customWidth="1"/>
    <col min="3" max="16384" width="8.1" style="50"/>
  </cols>
  <sheetData>
    <row r="1" spans="1:2">
      <c r="A1" s="50" t="s">
        <v>1220</v>
      </c>
    </row>
    <row r="2" ht="60" customHeight="1" spans="1:2">
      <c r="A2" s="152" t="s">
        <v>1221</v>
      </c>
      <c r="B2" s="152"/>
    </row>
    <row r="3" spans="1:2">
      <c r="A3" s="153"/>
      <c r="B3" s="154" t="s">
        <v>30</v>
      </c>
    </row>
    <row r="4" spans="1:2">
      <c r="A4" s="155" t="s">
        <v>1037</v>
      </c>
      <c r="B4" s="155" t="s">
        <v>1038</v>
      </c>
    </row>
    <row r="5" spans="1:2">
      <c r="A5" s="156" t="s">
        <v>1222</v>
      </c>
      <c r="B5" s="157"/>
    </row>
    <row r="6" spans="1:2">
      <c r="A6" s="158" t="s">
        <v>1064</v>
      </c>
      <c r="B6" s="159"/>
    </row>
    <row r="7" spans="1:2">
      <c r="A7" s="158" t="s">
        <v>1065</v>
      </c>
      <c r="B7" s="159"/>
    </row>
    <row r="8" spans="1:2">
      <c r="A8" s="158" t="s">
        <v>1066</v>
      </c>
      <c r="B8" s="159"/>
    </row>
    <row r="9" spans="1:2">
      <c r="A9" s="158" t="s">
        <v>1067</v>
      </c>
      <c r="B9" s="159"/>
    </row>
    <row r="10" spans="1:2">
      <c r="A10" s="158" t="s">
        <v>1068</v>
      </c>
      <c r="B10" s="159"/>
    </row>
    <row r="11" spans="1:2">
      <c r="A11" s="158" t="s">
        <v>1069</v>
      </c>
      <c r="B11" s="159"/>
    </row>
    <row r="12" spans="1:2">
      <c r="A12" s="158" t="s">
        <v>1070</v>
      </c>
      <c r="B12" s="159"/>
    </row>
    <row r="13" spans="1:2">
      <c r="A13" s="158" t="s">
        <v>1071</v>
      </c>
      <c r="B13" s="159"/>
    </row>
    <row r="14" spans="1:2">
      <c r="A14" s="158" t="s">
        <v>1072</v>
      </c>
      <c r="B14" s="159"/>
    </row>
    <row r="15" spans="1:2">
      <c r="A15" s="158" t="s">
        <v>1073</v>
      </c>
      <c r="B15" s="159"/>
    </row>
    <row r="16" spans="1:2">
      <c r="A16" s="158" t="s">
        <v>1074</v>
      </c>
      <c r="B16" s="159"/>
    </row>
    <row r="17" spans="1:2">
      <c r="A17" s="160" t="s">
        <v>1075</v>
      </c>
      <c r="B17" s="159"/>
    </row>
    <row r="18" spans="1:2">
      <c r="A18" s="160" t="s">
        <v>118</v>
      </c>
      <c r="B18" s="159"/>
    </row>
    <row r="19" spans="1:2">
      <c r="A19" s="158" t="s">
        <v>1076</v>
      </c>
      <c r="B19" s="159"/>
    </row>
    <row r="20" spans="1:2">
      <c r="A20" s="158" t="s">
        <v>1077</v>
      </c>
      <c r="B20" s="159"/>
    </row>
    <row r="21" spans="1:2">
      <c r="A21" s="158" t="s">
        <v>1078</v>
      </c>
      <c r="B21" s="159"/>
    </row>
    <row r="22" spans="1:2">
      <c r="A22" s="158" t="s">
        <v>1079</v>
      </c>
      <c r="B22" s="159"/>
    </row>
    <row r="23" spans="1:2">
      <c r="A23" s="158" t="s">
        <v>1080</v>
      </c>
      <c r="B23" s="159"/>
    </row>
    <row r="24" spans="1:2">
      <c r="A24" s="158" t="s">
        <v>881</v>
      </c>
      <c r="B24" s="159"/>
    </row>
    <row r="25" spans="1:2">
      <c r="A25" s="161" t="s">
        <v>1081</v>
      </c>
      <c r="B25" s="157"/>
    </row>
    <row r="26" spans="1:2">
      <c r="A26" s="50" t="s">
        <v>1082</v>
      </c>
    </row>
  </sheetData>
  <mergeCells count="1">
    <mergeCell ref="A2:B2"/>
  </mergeCells>
  <pageMargins left="0.75" right="0.75" top="1" bottom="1" header="0.509027777777778" footer="0.509027777777778"/>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19"/>
  <sheetViews>
    <sheetView workbookViewId="0">
      <selection activeCell="G13" sqref="G13"/>
    </sheetView>
  </sheetViews>
  <sheetFormatPr defaultColWidth="9" defaultRowHeight="14.25"/>
  <cols>
    <col min="1" max="1" width="41.1" style="50" customWidth="1"/>
    <col min="2" max="2" width="10.125" style="50" customWidth="1"/>
    <col min="3" max="3" width="10.125" style="104" customWidth="1"/>
    <col min="4" max="4" width="9" style="105" customWidth="1"/>
    <col min="5" max="5" width="9.5" style="106" customWidth="1"/>
    <col min="6" max="6" width="10.125" style="105" customWidth="1"/>
    <col min="7" max="7" width="10" style="106" customWidth="1"/>
    <col min="8" max="8" width="10.125" style="106" customWidth="1"/>
    <col min="9" max="9" width="10.125" style="105" customWidth="1"/>
    <col min="10" max="10" width="9.75" style="50" hidden="1" customWidth="1"/>
    <col min="11" max="16384" width="9" style="50"/>
  </cols>
  <sheetData>
    <row r="1" s="50" customFormat="1" ht="23" customHeight="1" spans="1:10">
      <c r="A1" s="50" t="s">
        <v>1223</v>
      </c>
      <c r="C1" s="104"/>
      <c r="D1" s="105"/>
      <c r="E1" s="106"/>
      <c r="F1" s="105"/>
      <c r="G1" s="106"/>
      <c r="H1" s="106"/>
      <c r="I1" s="105"/>
    </row>
    <row r="2" s="50" customFormat="1" ht="24" customHeight="1" spans="1:10">
      <c r="A2" s="107" t="s">
        <v>1224</v>
      </c>
      <c r="B2" s="108"/>
      <c r="C2" s="109"/>
      <c r="D2" s="110"/>
      <c r="E2" s="109"/>
      <c r="F2" s="110"/>
      <c r="G2" s="109"/>
      <c r="H2" s="109"/>
      <c r="I2" s="110"/>
    </row>
    <row r="3" s="50" customFormat="1" ht="16.5" spans="1:10">
      <c r="A3" s="111"/>
      <c r="B3" s="111"/>
      <c r="C3" s="112"/>
      <c r="D3" s="113"/>
      <c r="E3" s="114"/>
      <c r="F3" s="115"/>
      <c r="G3" s="114"/>
      <c r="H3" s="116" t="s">
        <v>30</v>
      </c>
      <c r="I3" s="117"/>
    </row>
    <row r="4" s="50" customFormat="1" ht="26.25" customHeight="1" spans="1:10">
      <c r="A4" s="118" t="s">
        <v>1225</v>
      </c>
      <c r="B4" s="119" t="s">
        <v>1226</v>
      </c>
      <c r="C4" s="120"/>
      <c r="D4" s="121"/>
      <c r="E4" s="120"/>
      <c r="F4" s="122"/>
      <c r="G4" s="123" t="s">
        <v>1227</v>
      </c>
      <c r="H4" s="124"/>
      <c r="I4" s="125"/>
      <c r="J4" s="126" t="s">
        <v>1087</v>
      </c>
    </row>
    <row r="5" s="50" customFormat="1" ht="26.25" customHeight="1" spans="1:10">
      <c r="A5" s="118"/>
      <c r="B5" s="127" t="s">
        <v>35</v>
      </c>
      <c r="C5" s="128" t="s">
        <v>36</v>
      </c>
      <c r="D5" s="129" t="s">
        <v>1228</v>
      </c>
      <c r="E5" s="130" t="s">
        <v>1229</v>
      </c>
      <c r="F5" s="122"/>
      <c r="G5" s="131" t="s">
        <v>39</v>
      </c>
      <c r="H5" s="132" t="s">
        <v>1230</v>
      </c>
      <c r="I5" s="133"/>
      <c r="J5" s="134"/>
    </row>
    <row r="6" s="50" customFormat="1" ht="26.25" customHeight="1" spans="1:10">
      <c r="A6" s="118"/>
      <c r="B6" s="135"/>
      <c r="C6" s="136"/>
      <c r="D6" s="137"/>
      <c r="E6" s="138" t="s">
        <v>149</v>
      </c>
      <c r="F6" s="139" t="s">
        <v>1089</v>
      </c>
      <c r="G6" s="140"/>
      <c r="H6" s="132" t="s">
        <v>149</v>
      </c>
      <c r="I6" s="133" t="s">
        <v>1089</v>
      </c>
      <c r="J6" s="134"/>
    </row>
    <row r="7" s="50" customFormat="1" ht="26.25" customHeight="1" spans="1:10">
      <c r="A7" s="141" t="s">
        <v>1231</v>
      </c>
      <c r="B7" s="142">
        <f t="shared" ref="B7:H7" si="0">SUM(B8:B9)</f>
        <v>46166</v>
      </c>
      <c r="C7" s="142">
        <f t="shared" si="0"/>
        <v>46166</v>
      </c>
      <c r="D7" s="143">
        <f t="shared" ref="D7:D18" si="1">C7/B7</f>
        <v>1</v>
      </c>
      <c r="E7" s="142">
        <f t="shared" ref="E7:E18" si="2">C7-J7</f>
        <v>8419</v>
      </c>
      <c r="F7" s="143">
        <f t="shared" ref="F7:F18" si="3">E7/J7</f>
        <v>0.223037592391448</v>
      </c>
      <c r="G7" s="142">
        <f t="shared" si="0"/>
        <v>49094</v>
      </c>
      <c r="H7" s="142">
        <f t="shared" si="0"/>
        <v>2928</v>
      </c>
      <c r="I7" s="143">
        <f>SUM(H7/C7)</f>
        <v>0.0634232985313867</v>
      </c>
      <c r="J7" s="144">
        <f>SUM(J8:J9)</f>
        <v>37747</v>
      </c>
    </row>
    <row r="8" s="50" customFormat="1" ht="26.25" customHeight="1" spans="1:10">
      <c r="A8" s="145" t="s">
        <v>1232</v>
      </c>
      <c r="B8" s="146">
        <v>22303</v>
      </c>
      <c r="C8" s="146">
        <v>22303</v>
      </c>
      <c r="D8" s="147">
        <f t="shared" si="1"/>
        <v>1</v>
      </c>
      <c r="E8" s="148">
        <f t="shared" si="2"/>
        <v>7442</v>
      </c>
      <c r="F8" s="147">
        <f t="shared" si="3"/>
        <v>0.500773837561402</v>
      </c>
      <c r="G8" s="146">
        <v>24475</v>
      </c>
      <c r="H8" s="148">
        <f t="shared" ref="H8:H18" si="4">G8-C8</f>
        <v>2172</v>
      </c>
      <c r="I8" s="147">
        <f t="shared" ref="I8:I18" si="5">H8/C8</f>
        <v>0.0973860018831547</v>
      </c>
      <c r="J8" s="149">
        <v>14861</v>
      </c>
    </row>
    <row r="9" s="50" customFormat="1" ht="26.25" customHeight="1" spans="1:10">
      <c r="A9" s="150" t="s">
        <v>1233</v>
      </c>
      <c r="B9" s="148">
        <v>23863</v>
      </c>
      <c r="C9" s="148">
        <v>23863</v>
      </c>
      <c r="D9" s="147">
        <f t="shared" si="1"/>
        <v>1</v>
      </c>
      <c r="E9" s="148">
        <f t="shared" si="2"/>
        <v>977</v>
      </c>
      <c r="F9" s="147">
        <f t="shared" si="3"/>
        <v>0.0426898540592502</v>
      </c>
      <c r="G9" s="148">
        <v>24619</v>
      </c>
      <c r="H9" s="148">
        <f t="shared" si="4"/>
        <v>756</v>
      </c>
      <c r="I9" s="147">
        <f t="shared" si="5"/>
        <v>0.0316808448225286</v>
      </c>
      <c r="J9" s="151">
        <v>22886</v>
      </c>
    </row>
    <row r="10" s="50" customFormat="1" ht="26.25" customHeight="1" spans="1:10">
      <c r="A10" s="141" t="s">
        <v>1234</v>
      </c>
      <c r="B10" s="142">
        <f t="shared" ref="B10:G10" si="6">SUM(B11:B12)</f>
        <v>35755</v>
      </c>
      <c r="C10" s="142">
        <f t="shared" si="6"/>
        <v>35754</v>
      </c>
      <c r="D10" s="143">
        <f t="shared" si="1"/>
        <v>0.999972031883653</v>
      </c>
      <c r="E10" s="142">
        <f t="shared" si="2"/>
        <v>3177</v>
      </c>
      <c r="F10" s="143">
        <f t="shared" si="3"/>
        <v>0.0975227921539737</v>
      </c>
      <c r="G10" s="142">
        <f t="shared" si="6"/>
        <v>38220</v>
      </c>
      <c r="H10" s="142">
        <f t="shared" si="4"/>
        <v>2466</v>
      </c>
      <c r="I10" s="143">
        <f t="shared" si="5"/>
        <v>0.068971303910052</v>
      </c>
      <c r="J10" s="144">
        <f>SUM(J11:J12)</f>
        <v>32577</v>
      </c>
    </row>
    <row r="11" s="50" customFormat="1" ht="26.25" customHeight="1" spans="1:10">
      <c r="A11" s="145" t="s">
        <v>1232</v>
      </c>
      <c r="B11" s="146">
        <v>11893</v>
      </c>
      <c r="C11" s="146">
        <v>11892</v>
      </c>
      <c r="D11" s="147">
        <f t="shared" si="1"/>
        <v>0.999915916925923</v>
      </c>
      <c r="E11" s="148">
        <f t="shared" si="2"/>
        <v>2198</v>
      </c>
      <c r="F11" s="147">
        <f t="shared" si="3"/>
        <v>0.22673818857025</v>
      </c>
      <c r="G11" s="146">
        <v>13602</v>
      </c>
      <c r="H11" s="148">
        <f t="shared" si="4"/>
        <v>1710</v>
      </c>
      <c r="I11" s="147">
        <f t="shared" si="5"/>
        <v>0.143794147325933</v>
      </c>
      <c r="J11" s="149">
        <v>9694</v>
      </c>
    </row>
    <row r="12" s="50" customFormat="1" ht="26.25" customHeight="1" spans="1:10">
      <c r="A12" s="150" t="s">
        <v>1233</v>
      </c>
      <c r="B12" s="148">
        <v>23862</v>
      </c>
      <c r="C12" s="148">
        <v>23862</v>
      </c>
      <c r="D12" s="147">
        <f t="shared" si="1"/>
        <v>1</v>
      </c>
      <c r="E12" s="148">
        <f t="shared" si="2"/>
        <v>979</v>
      </c>
      <c r="F12" s="147">
        <f t="shared" si="3"/>
        <v>0.0427828518987895</v>
      </c>
      <c r="G12" s="148">
        <v>24618</v>
      </c>
      <c r="H12" s="148">
        <f t="shared" si="4"/>
        <v>756</v>
      </c>
      <c r="I12" s="147">
        <f t="shared" si="5"/>
        <v>0.031682172491828</v>
      </c>
      <c r="J12" s="151">
        <v>22883</v>
      </c>
    </row>
    <row r="13" s="50" customFormat="1" ht="33" customHeight="1" spans="1:10">
      <c r="A13" s="141" t="s">
        <v>1235</v>
      </c>
      <c r="B13" s="142">
        <f t="shared" ref="B13:G13" si="7">SUM(B14:B15)</f>
        <v>10411</v>
      </c>
      <c r="C13" s="142">
        <f t="shared" si="7"/>
        <v>10412</v>
      </c>
      <c r="D13" s="143">
        <f t="shared" si="1"/>
        <v>1.00009605225243</v>
      </c>
      <c r="E13" s="142">
        <f t="shared" si="2"/>
        <v>5242</v>
      </c>
      <c r="F13" s="143">
        <f t="shared" si="3"/>
        <v>1.01392649903288</v>
      </c>
      <c r="G13" s="142">
        <f t="shared" si="7"/>
        <v>10874</v>
      </c>
      <c r="H13" s="142">
        <f t="shared" si="4"/>
        <v>462</v>
      </c>
      <c r="I13" s="143">
        <f t="shared" si="5"/>
        <v>0.0443718786016135</v>
      </c>
      <c r="J13" s="144">
        <f>SUM(J14:J15)</f>
        <v>5170</v>
      </c>
    </row>
    <row r="14" s="50" customFormat="1" ht="26.25" customHeight="1" spans="1:10">
      <c r="A14" s="145" t="s">
        <v>1232</v>
      </c>
      <c r="B14" s="146">
        <f>SUM(B8-B11)</f>
        <v>10410</v>
      </c>
      <c r="C14" s="146">
        <f>SUM(C8-C11)</f>
        <v>10411</v>
      </c>
      <c r="D14" s="147">
        <f t="shared" si="1"/>
        <v>1.00009606147935</v>
      </c>
      <c r="E14" s="148">
        <f t="shared" si="2"/>
        <v>5244</v>
      </c>
      <c r="F14" s="147">
        <f t="shared" si="3"/>
        <v>1.01490226437004</v>
      </c>
      <c r="G14" s="146">
        <f>G8-G11</f>
        <v>10873</v>
      </c>
      <c r="H14" s="148">
        <f t="shared" si="4"/>
        <v>462</v>
      </c>
      <c r="I14" s="147">
        <f t="shared" si="5"/>
        <v>0.0443761406204976</v>
      </c>
      <c r="J14" s="149">
        <f>SUM(J8-J11)</f>
        <v>5167</v>
      </c>
    </row>
    <row r="15" s="50" customFormat="1" ht="26.25" customHeight="1" spans="1:10">
      <c r="A15" s="150" t="s">
        <v>1233</v>
      </c>
      <c r="B15" s="148">
        <f>SUM(B9-B12)</f>
        <v>1</v>
      </c>
      <c r="C15" s="148">
        <f>SUM(C9-C12)</f>
        <v>1</v>
      </c>
      <c r="D15" s="147">
        <f t="shared" si="1"/>
        <v>1</v>
      </c>
      <c r="E15" s="148">
        <f t="shared" si="2"/>
        <v>-2</v>
      </c>
      <c r="F15" s="147">
        <f t="shared" si="3"/>
        <v>-0.666666666666667</v>
      </c>
      <c r="G15" s="148">
        <f>G9-G12</f>
        <v>1</v>
      </c>
      <c r="H15" s="148">
        <f t="shared" si="4"/>
        <v>0</v>
      </c>
      <c r="I15" s="147">
        <f t="shared" si="5"/>
        <v>0</v>
      </c>
      <c r="J15" s="151">
        <f>SUM(J9-J12)</f>
        <v>3</v>
      </c>
    </row>
    <row r="16" s="50" customFormat="1" ht="34" customHeight="1" spans="1:10">
      <c r="A16" s="141" t="s">
        <v>1236</v>
      </c>
      <c r="B16" s="142">
        <f t="shared" ref="B16:G16" si="8">SUM(B17:B18)</f>
        <v>64127</v>
      </c>
      <c r="C16" s="142">
        <f t="shared" si="8"/>
        <v>64128</v>
      </c>
      <c r="D16" s="143">
        <f t="shared" si="1"/>
        <v>1.00001559405555</v>
      </c>
      <c r="E16" s="142">
        <f t="shared" si="2"/>
        <v>11685</v>
      </c>
      <c r="F16" s="143">
        <f t="shared" si="3"/>
        <v>0.222813340197929</v>
      </c>
      <c r="G16" s="142">
        <f t="shared" si="8"/>
        <v>75003</v>
      </c>
      <c r="H16" s="142">
        <f t="shared" si="4"/>
        <v>10875</v>
      </c>
      <c r="I16" s="143">
        <f t="shared" si="5"/>
        <v>0.169582709580838</v>
      </c>
      <c r="J16" s="144">
        <f>SUM(J17:J18)</f>
        <v>52443</v>
      </c>
    </row>
    <row r="17" s="50" customFormat="1" ht="26.25" customHeight="1" spans="1:10">
      <c r="A17" s="145" t="s">
        <v>1232</v>
      </c>
      <c r="B17" s="148">
        <v>41960</v>
      </c>
      <c r="C17" s="146">
        <v>41961</v>
      </c>
      <c r="D17" s="147">
        <f t="shared" si="1"/>
        <v>1.00002383222116</v>
      </c>
      <c r="E17" s="148">
        <f t="shared" si="2"/>
        <v>11434</v>
      </c>
      <c r="F17" s="147">
        <f t="shared" si="3"/>
        <v>0.374553673796967</v>
      </c>
      <c r="G17" s="148">
        <v>52835</v>
      </c>
      <c r="H17" s="148">
        <f t="shared" si="4"/>
        <v>10874</v>
      </c>
      <c r="I17" s="147">
        <f t="shared" si="5"/>
        <v>0.259145396916184</v>
      </c>
      <c r="J17" s="149">
        <v>30527</v>
      </c>
    </row>
    <row r="18" s="50" customFormat="1" ht="26.25" customHeight="1" spans="1:10">
      <c r="A18" s="150" t="s">
        <v>1233</v>
      </c>
      <c r="B18" s="148">
        <v>22167</v>
      </c>
      <c r="C18" s="148">
        <v>22167</v>
      </c>
      <c r="D18" s="147">
        <f t="shared" si="1"/>
        <v>1</v>
      </c>
      <c r="E18" s="148">
        <f t="shared" si="2"/>
        <v>251</v>
      </c>
      <c r="F18" s="147">
        <f t="shared" si="3"/>
        <v>0.0114528198576383</v>
      </c>
      <c r="G18" s="148">
        <v>22168</v>
      </c>
      <c r="H18" s="148">
        <f t="shared" si="4"/>
        <v>1</v>
      </c>
      <c r="I18" s="147">
        <f t="shared" si="5"/>
        <v>4.51121035773898e-5</v>
      </c>
      <c r="J18" s="151">
        <v>21916</v>
      </c>
    </row>
    <row r="19" s="50" customFormat="1" spans="1:10">
      <c r="C19" s="104"/>
      <c r="D19" s="105"/>
      <c r="E19" s="106"/>
      <c r="F19" s="105"/>
      <c r="G19" s="106"/>
      <c r="H19" s="106"/>
      <c r="I19" s="105"/>
    </row>
  </sheetData>
  <mergeCells count="12">
    <mergeCell ref="A2:I2"/>
    <mergeCell ref="H3:I3"/>
    <mergeCell ref="B4:F4"/>
    <mergeCell ref="G4:I4"/>
    <mergeCell ref="E5:F5"/>
    <mergeCell ref="H5:I5"/>
    <mergeCell ref="A4:A6"/>
    <mergeCell ref="B5:B6"/>
    <mergeCell ref="C5:C6"/>
    <mergeCell ref="D5:D6"/>
    <mergeCell ref="G5:G6"/>
    <mergeCell ref="J4:J6"/>
  </mergeCells>
  <printOptions horizontalCentered="1" verticalCentered="1"/>
  <pageMargins left="0.310416666666667" right="0.279166666666667" top="0.468055555555556" bottom="0.708333333333333" header="0.310416666666667" footer="0.511805555555556"/>
  <pageSetup paperSize="9" orientation="landscape" horizontalDpi="600"/>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5"/>
  <sheetViews>
    <sheetView topLeftCell="A14" workbookViewId="0">
      <selection activeCell="A1" sqref="A1"/>
    </sheetView>
  </sheetViews>
  <sheetFormatPr defaultColWidth="8.1" defaultRowHeight="14.25"/>
  <cols>
    <col min="1" max="9" width="8.1" style="50"/>
    <col min="10" max="10" width="11.3666666666667" style="50" customWidth="1"/>
    <col min="11" max="16384" width="8.1" style="50"/>
  </cols>
  <sheetData>
    <row r="1" spans="1:10">
      <c r="A1" s="50" t="s">
        <v>1237</v>
      </c>
    </row>
    <row r="2" ht="59" customHeight="1" spans="1:10">
      <c r="A2" s="51" t="s">
        <v>1238</v>
      </c>
      <c r="B2" s="51"/>
      <c r="C2" s="51"/>
      <c r="D2" s="51"/>
      <c r="E2" s="51"/>
      <c r="F2" s="51"/>
      <c r="G2" s="51"/>
      <c r="H2" s="51"/>
      <c r="I2" s="51"/>
      <c r="J2" s="51"/>
    </row>
    <row r="3" spans="1:10">
      <c r="A3" s="80"/>
      <c r="B3" s="80"/>
      <c r="C3" s="80"/>
      <c r="D3" s="80"/>
      <c r="E3" s="80"/>
      <c r="F3" s="80"/>
      <c r="G3" s="80"/>
      <c r="H3" s="80"/>
      <c r="I3" s="80"/>
      <c r="J3" s="81" t="s">
        <v>30</v>
      </c>
    </row>
    <row r="4" spans="1:10">
      <c r="A4" s="55" t="s">
        <v>1225</v>
      </c>
      <c r="B4" s="82" t="s">
        <v>1239</v>
      </c>
      <c r="C4" s="83"/>
      <c r="D4" s="83"/>
      <c r="E4" s="83"/>
      <c r="F4" s="84"/>
      <c r="G4" s="85" t="s">
        <v>1240</v>
      </c>
      <c r="H4" s="85"/>
      <c r="I4" s="85"/>
      <c r="J4" s="86" t="s">
        <v>1016</v>
      </c>
    </row>
    <row r="5" spans="1:10">
      <c r="A5" s="55"/>
      <c r="B5" s="85" t="s">
        <v>35</v>
      </c>
      <c r="C5" s="87" t="s">
        <v>36</v>
      </c>
      <c r="D5" s="88" t="s">
        <v>1241</v>
      </c>
      <c r="E5" s="89" t="s">
        <v>1229</v>
      </c>
      <c r="F5" s="89"/>
      <c r="G5" s="90" t="s">
        <v>39</v>
      </c>
      <c r="H5" s="91" t="s">
        <v>1242</v>
      </c>
      <c r="I5" s="91"/>
      <c r="J5" s="92"/>
    </row>
    <row r="6" spans="1:10">
      <c r="A6" s="55"/>
      <c r="B6" s="85"/>
      <c r="C6" s="93"/>
      <c r="D6" s="94"/>
      <c r="E6" s="89" t="s">
        <v>149</v>
      </c>
      <c r="F6" s="89" t="s">
        <v>1089</v>
      </c>
      <c r="G6" s="95"/>
      <c r="H6" s="96" t="s">
        <v>149</v>
      </c>
      <c r="I6" s="96" t="s">
        <v>1089</v>
      </c>
      <c r="J6" s="97"/>
    </row>
    <row r="7" ht="27" spans="1:10">
      <c r="A7" s="64" t="s">
        <v>1243</v>
      </c>
      <c r="B7" s="65"/>
      <c r="C7" s="65"/>
      <c r="D7" s="66"/>
      <c r="E7" s="65"/>
      <c r="F7" s="66"/>
      <c r="G7" s="65"/>
      <c r="H7" s="65"/>
      <c r="I7" s="66"/>
      <c r="J7" s="98"/>
    </row>
    <row r="8" ht="54" spans="1:10">
      <c r="A8" s="64" t="s">
        <v>1244</v>
      </c>
      <c r="B8" s="65"/>
      <c r="C8" s="65"/>
      <c r="D8" s="66"/>
      <c r="E8" s="65"/>
      <c r="F8" s="66"/>
      <c r="G8" s="65"/>
      <c r="H8" s="65"/>
      <c r="I8" s="66"/>
      <c r="J8" s="99"/>
    </row>
    <row r="9" ht="54" spans="1:10">
      <c r="A9" s="64" t="s">
        <v>1245</v>
      </c>
      <c r="B9" s="65"/>
      <c r="C9" s="65"/>
      <c r="D9" s="66"/>
      <c r="E9" s="65"/>
      <c r="F9" s="66"/>
      <c r="G9" s="65"/>
      <c r="H9" s="65"/>
      <c r="I9" s="66"/>
      <c r="J9" s="99"/>
    </row>
    <row r="10" ht="54" spans="1:10">
      <c r="A10" s="64" t="s">
        <v>1246</v>
      </c>
      <c r="B10" s="65"/>
      <c r="C10" s="65"/>
      <c r="D10" s="66"/>
      <c r="E10" s="65"/>
      <c r="F10" s="66"/>
      <c r="G10" s="65"/>
      <c r="H10" s="65"/>
      <c r="I10" s="66"/>
      <c r="J10" s="100"/>
    </row>
    <row r="11" ht="54" spans="1:10">
      <c r="A11" s="64" t="s">
        <v>1247</v>
      </c>
      <c r="B11" s="65"/>
      <c r="C11" s="65"/>
      <c r="D11" s="66"/>
      <c r="E11" s="65"/>
      <c r="F11" s="66"/>
      <c r="G11" s="65"/>
      <c r="H11" s="65"/>
      <c r="I11" s="66"/>
      <c r="J11" s="99"/>
    </row>
    <row r="12" ht="81" spans="1:10">
      <c r="A12" s="101" t="s">
        <v>1248</v>
      </c>
      <c r="B12" s="65"/>
      <c r="C12" s="65"/>
      <c r="D12" s="66"/>
      <c r="E12" s="65"/>
      <c r="F12" s="66"/>
      <c r="G12" s="65"/>
      <c r="H12" s="65"/>
      <c r="I12" s="66"/>
      <c r="J12" s="77"/>
    </row>
    <row r="13" ht="40.5" spans="1:10">
      <c r="A13" s="64" t="s">
        <v>1249</v>
      </c>
      <c r="B13" s="65"/>
      <c r="C13" s="65"/>
      <c r="D13" s="66"/>
      <c r="E13" s="65"/>
      <c r="F13" s="66"/>
      <c r="G13" s="65"/>
      <c r="H13" s="65"/>
      <c r="I13" s="66"/>
      <c r="J13" s="102"/>
    </row>
    <row r="14" ht="67.5" spans="1:10">
      <c r="A14" s="101" t="s">
        <v>1250</v>
      </c>
      <c r="B14" s="65"/>
      <c r="C14" s="65"/>
      <c r="D14" s="66"/>
      <c r="E14" s="65"/>
      <c r="F14" s="66"/>
      <c r="G14" s="65"/>
      <c r="H14" s="65"/>
      <c r="I14" s="66"/>
      <c r="J14" s="77"/>
    </row>
    <row r="15" ht="67.5" spans="1:10">
      <c r="A15" s="101" t="s">
        <v>1251</v>
      </c>
      <c r="B15" s="65"/>
      <c r="C15" s="65"/>
      <c r="D15" s="66"/>
      <c r="E15" s="65"/>
      <c r="F15" s="66"/>
      <c r="G15" s="65"/>
      <c r="H15" s="65"/>
      <c r="I15" s="66"/>
      <c r="J15" s="77"/>
    </row>
    <row r="16" ht="40.5" spans="1:10">
      <c r="A16" s="64" t="s">
        <v>1252</v>
      </c>
      <c r="B16" s="65"/>
      <c r="C16" s="65"/>
      <c r="D16" s="66"/>
      <c r="E16" s="65"/>
      <c r="F16" s="66"/>
      <c r="G16" s="65"/>
      <c r="H16" s="65"/>
      <c r="I16" s="66"/>
      <c r="J16" s="102"/>
    </row>
    <row r="17" ht="67.5" spans="1:10">
      <c r="A17" s="64" t="s">
        <v>1253</v>
      </c>
      <c r="B17" s="65"/>
      <c r="C17" s="65"/>
      <c r="D17" s="66"/>
      <c r="E17" s="65"/>
      <c r="F17" s="66"/>
      <c r="G17" s="65"/>
      <c r="H17" s="65"/>
      <c r="I17" s="66"/>
      <c r="J17" s="77"/>
    </row>
    <row r="18" ht="27" spans="1:10">
      <c r="A18" s="64" t="s">
        <v>1254</v>
      </c>
      <c r="B18" s="65"/>
      <c r="C18" s="65"/>
      <c r="D18" s="66"/>
      <c r="E18" s="65"/>
      <c r="F18" s="66"/>
      <c r="G18" s="65"/>
      <c r="H18" s="65"/>
      <c r="I18" s="66"/>
      <c r="J18" s="77"/>
    </row>
    <row r="19" ht="54" spans="1:10">
      <c r="A19" s="101" t="s">
        <v>1255</v>
      </c>
      <c r="B19" s="65"/>
      <c r="C19" s="65"/>
      <c r="D19" s="66"/>
      <c r="E19" s="65"/>
      <c r="F19" s="66"/>
      <c r="G19" s="65"/>
      <c r="H19" s="65"/>
      <c r="I19" s="66"/>
      <c r="J19" s="77"/>
    </row>
    <row r="20" ht="54" spans="1:10">
      <c r="A20" s="64" t="s">
        <v>1256</v>
      </c>
      <c r="B20" s="65"/>
      <c r="C20" s="65"/>
      <c r="D20" s="66"/>
      <c r="E20" s="65"/>
      <c r="F20" s="66"/>
      <c r="G20" s="65"/>
      <c r="H20" s="65"/>
      <c r="I20" s="66"/>
      <c r="J20" s="103"/>
    </row>
    <row r="21" ht="54" spans="1:10">
      <c r="A21" s="73" t="s">
        <v>1257</v>
      </c>
      <c r="B21" s="74"/>
      <c r="C21" s="74"/>
      <c r="D21" s="75"/>
      <c r="E21" s="74"/>
      <c r="F21" s="75"/>
      <c r="G21" s="74"/>
      <c r="H21" s="74"/>
      <c r="I21" s="75"/>
      <c r="J21" s="98"/>
    </row>
    <row r="22" ht="27" spans="1:10">
      <c r="A22" s="73" t="s">
        <v>1109</v>
      </c>
      <c r="B22" s="74"/>
      <c r="C22" s="74"/>
      <c r="D22" s="75"/>
      <c r="E22" s="74"/>
      <c r="F22" s="75"/>
      <c r="G22" s="74"/>
      <c r="H22" s="74"/>
      <c r="I22" s="75"/>
      <c r="J22" s="98"/>
    </row>
    <row r="23" ht="40.5" spans="1:10">
      <c r="A23" s="64" t="s">
        <v>1258</v>
      </c>
      <c r="B23" s="65"/>
      <c r="C23" s="65"/>
      <c r="D23" s="66"/>
      <c r="E23" s="65"/>
      <c r="F23" s="66"/>
      <c r="G23" s="65"/>
      <c r="H23" s="65"/>
      <c r="I23" s="66"/>
      <c r="J23" s="99"/>
    </row>
    <row r="24" ht="27" spans="1:10">
      <c r="A24" s="78" t="s">
        <v>1114</v>
      </c>
      <c r="B24" s="74"/>
      <c r="C24" s="74"/>
      <c r="D24" s="75"/>
      <c r="E24" s="74"/>
      <c r="F24" s="75"/>
      <c r="G24" s="74"/>
      <c r="H24" s="74"/>
      <c r="I24" s="75"/>
      <c r="J24" s="99"/>
    </row>
    <row r="25" spans="1:10">
      <c r="A25" s="50" t="s">
        <v>1259</v>
      </c>
    </row>
  </sheetData>
  <mergeCells count="12">
    <mergeCell ref="A2:J2"/>
    <mergeCell ref="A3:I3"/>
    <mergeCell ref="B4:F4"/>
    <mergeCell ref="G4:I4"/>
    <mergeCell ref="E5:F5"/>
    <mergeCell ref="H5:I5"/>
    <mergeCell ref="A4:A6"/>
    <mergeCell ref="B5:B6"/>
    <mergeCell ref="C5:C6"/>
    <mergeCell ref="D5:D6"/>
    <mergeCell ref="G5:G6"/>
    <mergeCell ref="J4:J6"/>
  </mergeCells>
  <pageMargins left="0.75" right="0.75" top="1" bottom="1" header="0.509027777777778" footer="0.509027777777778"/>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0"/>
  <sheetViews>
    <sheetView topLeftCell="A12" workbookViewId="0">
      <selection activeCell="A1" sqref="A1"/>
    </sheetView>
  </sheetViews>
  <sheetFormatPr defaultColWidth="8.1" defaultRowHeight="14.25"/>
  <cols>
    <col min="1" max="9" width="8.1" style="50"/>
    <col min="10" max="10" width="12.825" style="50" customWidth="1"/>
    <col min="11" max="16384" width="8.1" style="50"/>
  </cols>
  <sheetData>
    <row r="1" spans="1:10">
      <c r="A1" s="50" t="s">
        <v>1260</v>
      </c>
    </row>
    <row r="2" ht="20.25" spans="1:10">
      <c r="A2" s="51" t="s">
        <v>1261</v>
      </c>
      <c r="B2" s="51"/>
      <c r="C2" s="51"/>
      <c r="D2" s="51"/>
      <c r="E2" s="51"/>
      <c r="F2" s="51"/>
      <c r="G2" s="51"/>
      <c r="H2" s="51"/>
      <c r="I2" s="51"/>
      <c r="J2" s="51"/>
    </row>
    <row r="3" spans="1:10">
      <c r="A3" s="52"/>
      <c r="B3" s="52"/>
      <c r="C3" s="52"/>
      <c r="D3" s="52"/>
      <c r="E3" s="52"/>
      <c r="F3" s="52"/>
      <c r="G3" s="52"/>
      <c r="H3" s="53"/>
      <c r="I3" s="53"/>
      <c r="J3" s="54" t="s">
        <v>30</v>
      </c>
    </row>
    <row r="4" spans="1:10">
      <c r="A4" s="55" t="s">
        <v>1262</v>
      </c>
      <c r="B4" s="56" t="s">
        <v>1239</v>
      </c>
      <c r="C4" s="56"/>
      <c r="D4" s="56"/>
      <c r="E4" s="56"/>
      <c r="F4" s="56"/>
      <c r="G4" s="57" t="s">
        <v>1263</v>
      </c>
      <c r="H4" s="57"/>
      <c r="I4" s="57"/>
      <c r="J4" s="58"/>
    </row>
    <row r="5" spans="1:10">
      <c r="A5" s="55"/>
      <c r="B5" s="59" t="s">
        <v>35</v>
      </c>
      <c r="C5" s="57" t="s">
        <v>36</v>
      </c>
      <c r="D5" s="57" t="s">
        <v>1241</v>
      </c>
      <c r="E5" s="57" t="s">
        <v>147</v>
      </c>
      <c r="F5" s="57"/>
      <c r="G5" s="57" t="s">
        <v>39</v>
      </c>
      <c r="H5" s="57" t="s">
        <v>1264</v>
      </c>
      <c r="I5" s="57"/>
      <c r="J5" s="60"/>
    </row>
    <row r="6" spans="1:10">
      <c r="A6" s="55"/>
      <c r="B6" s="61"/>
      <c r="C6" s="59"/>
      <c r="D6" s="57"/>
      <c r="E6" s="62" t="s">
        <v>149</v>
      </c>
      <c r="F6" s="62" t="s">
        <v>1089</v>
      </c>
      <c r="G6" s="59"/>
      <c r="H6" s="62" t="s">
        <v>149</v>
      </c>
      <c r="I6" s="62" t="s">
        <v>1089</v>
      </c>
      <c r="J6" s="63"/>
    </row>
    <row r="7" ht="54" spans="1:10">
      <c r="A7" s="64" t="s">
        <v>1265</v>
      </c>
      <c r="B7" s="65"/>
      <c r="C7" s="65"/>
      <c r="D7" s="66"/>
      <c r="E7" s="65"/>
      <c r="F7" s="66"/>
      <c r="G7" s="65"/>
      <c r="H7" s="65"/>
      <c r="I7" s="66"/>
      <c r="J7" s="67"/>
    </row>
    <row r="8" ht="81" spans="1:10">
      <c r="A8" s="64" t="s">
        <v>1266</v>
      </c>
      <c r="B8" s="65"/>
      <c r="C8" s="65"/>
      <c r="D8" s="66"/>
      <c r="E8" s="65"/>
      <c r="F8" s="66"/>
      <c r="G8" s="65"/>
      <c r="H8" s="65"/>
      <c r="I8" s="66"/>
      <c r="J8" s="68"/>
    </row>
    <row r="9" ht="67.5" spans="1:10">
      <c r="A9" s="64" t="s">
        <v>1267</v>
      </c>
      <c r="B9" s="65"/>
      <c r="C9" s="65"/>
      <c r="D9" s="66"/>
      <c r="E9" s="65"/>
      <c r="F9" s="66"/>
      <c r="G9" s="65"/>
      <c r="H9" s="65"/>
      <c r="I9" s="66"/>
      <c r="J9" s="68"/>
    </row>
    <row r="10" ht="94.5" spans="1:10">
      <c r="A10" s="64" t="s">
        <v>1268</v>
      </c>
      <c r="B10" s="65"/>
      <c r="C10" s="65"/>
      <c r="D10" s="66"/>
      <c r="E10" s="65"/>
      <c r="F10" s="66"/>
      <c r="G10" s="65"/>
      <c r="H10" s="65"/>
      <c r="I10" s="66"/>
      <c r="J10" s="69"/>
    </row>
    <row r="11" ht="54" spans="1:10">
      <c r="A11" s="64" t="s">
        <v>1269</v>
      </c>
      <c r="B11" s="65"/>
      <c r="C11" s="65"/>
      <c r="D11" s="66"/>
      <c r="E11" s="65"/>
      <c r="F11" s="66"/>
      <c r="G11" s="65"/>
      <c r="H11" s="65"/>
      <c r="I11" s="66"/>
      <c r="J11" s="68"/>
    </row>
    <row r="12" ht="67.5" spans="1:10">
      <c r="A12" s="64" t="s">
        <v>1270</v>
      </c>
      <c r="B12" s="65"/>
      <c r="C12" s="65"/>
      <c r="D12" s="66"/>
      <c r="E12" s="65"/>
      <c r="F12" s="66"/>
      <c r="G12" s="65"/>
      <c r="H12" s="65"/>
      <c r="I12" s="66"/>
      <c r="J12" s="70"/>
    </row>
    <row r="13" ht="67.5" spans="1:10">
      <c r="A13" s="71" t="s">
        <v>1271</v>
      </c>
      <c r="B13" s="65"/>
      <c r="C13" s="65"/>
      <c r="D13" s="66"/>
      <c r="E13" s="65"/>
      <c r="F13" s="66"/>
      <c r="G13" s="65"/>
      <c r="H13" s="65"/>
      <c r="I13" s="66"/>
      <c r="J13" s="72"/>
    </row>
    <row r="14" ht="67.5" spans="1:10">
      <c r="A14" s="71" t="s">
        <v>1272</v>
      </c>
      <c r="B14" s="65"/>
      <c r="C14" s="65"/>
      <c r="D14" s="66"/>
      <c r="E14" s="65"/>
      <c r="F14" s="66"/>
      <c r="G14" s="65"/>
      <c r="H14" s="65"/>
      <c r="I14" s="66"/>
      <c r="J14" s="68"/>
    </row>
    <row r="15" ht="54" spans="1:10">
      <c r="A15" s="73" t="s">
        <v>1273</v>
      </c>
      <c r="B15" s="74"/>
      <c r="C15" s="74"/>
      <c r="D15" s="75"/>
      <c r="E15" s="74"/>
      <c r="F15" s="75"/>
      <c r="G15" s="74"/>
      <c r="H15" s="74"/>
      <c r="I15" s="75"/>
      <c r="J15" s="76"/>
    </row>
    <row r="16" ht="27" spans="1:10">
      <c r="A16" s="73" t="s">
        <v>886</v>
      </c>
      <c r="B16" s="74"/>
      <c r="C16" s="74"/>
      <c r="D16" s="75"/>
      <c r="E16" s="74"/>
      <c r="F16" s="75"/>
      <c r="G16" s="74"/>
      <c r="H16" s="74"/>
      <c r="I16" s="75"/>
      <c r="J16" s="76"/>
    </row>
    <row r="17" ht="27" spans="1:10">
      <c r="A17" s="64" t="s">
        <v>1274</v>
      </c>
      <c r="B17" s="65"/>
      <c r="C17" s="65"/>
      <c r="D17" s="66"/>
      <c r="E17" s="65"/>
      <c r="F17" s="66"/>
      <c r="G17" s="65"/>
      <c r="H17" s="65"/>
      <c r="I17" s="66"/>
      <c r="J17" s="77"/>
    </row>
    <row r="18" ht="27" spans="1:10">
      <c r="A18" s="64" t="s">
        <v>1275</v>
      </c>
      <c r="B18" s="65"/>
      <c r="C18" s="65"/>
      <c r="D18" s="66"/>
      <c r="E18" s="65"/>
      <c r="F18" s="66"/>
      <c r="G18" s="65"/>
      <c r="H18" s="65"/>
      <c r="I18" s="66"/>
      <c r="J18" s="67"/>
    </row>
    <row r="19" ht="27" spans="1:10">
      <c r="A19" s="78" t="s">
        <v>1203</v>
      </c>
      <c r="B19" s="74"/>
      <c r="C19" s="74"/>
      <c r="D19" s="75"/>
      <c r="E19" s="74"/>
      <c r="F19" s="75"/>
      <c r="G19" s="74"/>
      <c r="H19" s="74"/>
      <c r="I19" s="75"/>
      <c r="J19" s="79"/>
    </row>
    <row r="20" spans="1:10">
      <c r="A20" s="50" t="s">
        <v>1259</v>
      </c>
    </row>
  </sheetData>
  <mergeCells count="10">
    <mergeCell ref="A2:J2"/>
    <mergeCell ref="G4:I4"/>
    <mergeCell ref="E5:F5"/>
    <mergeCell ref="H5:I5"/>
    <mergeCell ref="A4:A6"/>
    <mergeCell ref="B5:B6"/>
    <mergeCell ref="C5:C6"/>
    <mergeCell ref="D5:D6"/>
    <mergeCell ref="G5:G6"/>
    <mergeCell ref="J4:J5"/>
  </mergeCells>
  <pageMargins left="0.75" right="0.75" top="1" bottom="1" header="0.509027777777778" footer="0.509027777777778"/>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B2:I28"/>
  <sheetViews>
    <sheetView topLeftCell="A7" workbookViewId="0">
      <selection activeCell="C11" sqref="C11"/>
    </sheetView>
  </sheetViews>
  <sheetFormatPr defaultColWidth="9" defaultRowHeight="14.25"/>
  <cols>
    <col min="1" max="8" width="9" style="309"/>
    <col min="9" max="9" width="38.25" style="309" customWidth="1"/>
    <col min="10" max="16384" width="9" style="309"/>
  </cols>
  <sheetData>
    <row r="2" ht="32.25" spans="2:9">
      <c r="B2" s="492" t="s">
        <v>2</v>
      </c>
      <c r="C2" s="492"/>
      <c r="D2" s="492"/>
      <c r="E2" s="492"/>
      <c r="F2" s="492"/>
      <c r="G2" s="492"/>
      <c r="H2" s="492"/>
      <c r="I2" s="492"/>
    </row>
    <row r="3" ht="32.25" spans="2:9">
      <c r="B3" s="493"/>
      <c r="C3" s="493"/>
      <c r="D3" s="493"/>
      <c r="E3" s="494"/>
      <c r="F3" s="494"/>
      <c r="G3" s="493"/>
      <c r="H3" s="493"/>
      <c r="I3" s="493"/>
    </row>
    <row r="4" ht="35.25" customHeight="1" spans="2:9">
      <c r="B4" s="495" t="s">
        <v>3</v>
      </c>
      <c r="C4" s="493"/>
      <c r="D4" s="493"/>
      <c r="E4" s="493"/>
      <c r="F4" s="493"/>
      <c r="G4" s="493"/>
      <c r="H4" s="493"/>
      <c r="I4" s="493"/>
    </row>
    <row r="5" ht="35.25" customHeight="1" spans="2:9">
      <c r="B5" s="496" t="s">
        <v>4</v>
      </c>
      <c r="C5" s="496"/>
      <c r="D5" s="496"/>
      <c r="E5" s="496"/>
      <c r="F5" s="496"/>
      <c r="G5" s="496"/>
      <c r="H5" s="496"/>
      <c r="I5" s="496"/>
    </row>
    <row r="6" ht="35.25" customHeight="1" spans="2:9">
      <c r="B6" s="496" t="s">
        <v>5</v>
      </c>
      <c r="C6" s="496"/>
      <c r="D6" s="496"/>
      <c r="E6" s="496"/>
      <c r="F6" s="496"/>
      <c r="G6" s="496"/>
      <c r="H6" s="496"/>
      <c r="I6" s="496"/>
    </row>
    <row r="7" ht="35.25" customHeight="1" spans="2:9">
      <c r="B7" s="496" t="s">
        <v>6</v>
      </c>
      <c r="C7" s="496"/>
      <c r="D7" s="496"/>
      <c r="E7" s="496"/>
      <c r="F7" s="496"/>
      <c r="G7" s="496"/>
      <c r="H7" s="496"/>
      <c r="I7" s="496"/>
    </row>
    <row r="8" ht="35.25" customHeight="1" spans="2:9">
      <c r="B8" s="496" t="s">
        <v>7</v>
      </c>
      <c r="C8" s="496"/>
      <c r="D8" s="496"/>
      <c r="E8" s="496"/>
      <c r="F8" s="496"/>
      <c r="G8" s="496"/>
      <c r="H8" s="496"/>
      <c r="I8" s="496"/>
    </row>
    <row r="9" ht="35.25" customHeight="1" spans="2:9">
      <c r="B9" s="497" t="s">
        <v>8</v>
      </c>
      <c r="C9" s="496"/>
      <c r="D9" s="496"/>
      <c r="E9" s="496"/>
      <c r="F9" s="496"/>
      <c r="G9" s="496"/>
      <c r="H9" s="496"/>
      <c r="I9" s="496"/>
    </row>
    <row r="10" ht="35.25" customHeight="1" spans="2:9">
      <c r="B10" s="496" t="s">
        <v>9</v>
      </c>
      <c r="C10" s="496"/>
      <c r="D10" s="496"/>
      <c r="E10" s="496"/>
      <c r="F10" s="496"/>
      <c r="G10" s="496"/>
      <c r="H10" s="496"/>
      <c r="I10" s="496"/>
    </row>
    <row r="11" ht="35.25" customHeight="1" spans="2:9">
      <c r="B11" s="496" t="s">
        <v>10</v>
      </c>
      <c r="C11" s="496"/>
      <c r="D11" s="496"/>
      <c r="E11" s="496"/>
      <c r="F11" s="496"/>
      <c r="G11" s="496"/>
      <c r="H11" s="496"/>
      <c r="I11" s="496"/>
    </row>
    <row r="12" ht="35.25" customHeight="1" spans="2:9">
      <c r="B12" s="496" t="s">
        <v>11</v>
      </c>
      <c r="C12" s="496"/>
      <c r="D12" s="496"/>
      <c r="E12" s="496"/>
      <c r="F12" s="496"/>
      <c r="G12" s="496"/>
      <c r="H12" s="496"/>
      <c r="I12" s="496"/>
    </row>
    <row r="13" ht="35.25" customHeight="1" spans="2:9">
      <c r="B13" s="495" t="s">
        <v>12</v>
      </c>
      <c r="C13" s="498"/>
      <c r="D13" s="498"/>
      <c r="E13" s="498"/>
      <c r="F13" s="498"/>
      <c r="G13" s="498"/>
      <c r="H13" s="498"/>
      <c r="I13" s="498"/>
    </row>
    <row r="14" ht="35.25" customHeight="1" spans="2:9">
      <c r="B14" s="499" t="s">
        <v>13</v>
      </c>
      <c r="C14" s="499"/>
      <c r="D14" s="499"/>
      <c r="E14" s="499"/>
      <c r="F14" s="499"/>
      <c r="G14" s="499"/>
      <c r="H14" s="499"/>
      <c r="I14" s="499"/>
    </row>
    <row r="15" ht="35.25" customHeight="1" spans="2:9">
      <c r="B15" s="499" t="s">
        <v>14</v>
      </c>
      <c r="C15" s="499"/>
      <c r="D15" s="499"/>
      <c r="E15" s="499"/>
      <c r="F15" s="499"/>
      <c r="G15" s="499"/>
      <c r="H15" s="499"/>
      <c r="I15" s="499"/>
    </row>
    <row r="16" ht="35.25" customHeight="1" spans="2:9">
      <c r="B16" s="499" t="s">
        <v>15</v>
      </c>
      <c r="C16" s="499"/>
      <c r="D16" s="499"/>
      <c r="E16" s="499"/>
      <c r="F16" s="499"/>
      <c r="G16" s="499"/>
      <c r="H16" s="499"/>
      <c r="I16" s="499"/>
    </row>
    <row r="17" ht="35.25" customHeight="1" spans="2:9">
      <c r="B17" s="496" t="s">
        <v>16</v>
      </c>
      <c r="C17" s="496"/>
      <c r="D17" s="496"/>
      <c r="E17" s="496"/>
      <c r="F17" s="496"/>
      <c r="G17" s="496"/>
      <c r="H17" s="496"/>
      <c r="I17" s="496"/>
    </row>
    <row r="18" ht="35.25" customHeight="1" spans="2:9">
      <c r="B18" s="496" t="s">
        <v>17</v>
      </c>
      <c r="C18" s="496"/>
      <c r="D18" s="496"/>
      <c r="E18" s="496"/>
      <c r="F18" s="496"/>
      <c r="G18" s="496"/>
      <c r="H18" s="496"/>
      <c r="I18" s="496"/>
    </row>
    <row r="19" ht="35.25" customHeight="1" spans="2:9">
      <c r="B19" s="496" t="s">
        <v>18</v>
      </c>
      <c r="C19" s="496"/>
      <c r="D19" s="496"/>
      <c r="E19" s="496"/>
      <c r="F19" s="496"/>
      <c r="G19" s="496"/>
      <c r="H19" s="496"/>
      <c r="I19" s="496"/>
    </row>
    <row r="20" ht="35.25" customHeight="1" spans="2:9">
      <c r="B20" s="495" t="s">
        <v>19</v>
      </c>
      <c r="C20" s="500"/>
      <c r="D20" s="500"/>
      <c r="E20" s="500"/>
      <c r="F20" s="500"/>
      <c r="G20" s="500"/>
      <c r="H20" s="500"/>
      <c r="I20" s="500"/>
    </row>
    <row r="21" ht="35.25" customHeight="1" spans="2:9">
      <c r="B21" s="501" t="s">
        <v>20</v>
      </c>
      <c r="C21" s="501"/>
      <c r="D21" s="501"/>
      <c r="E21" s="501"/>
      <c r="F21" s="501"/>
      <c r="G21" s="501"/>
      <c r="H21" s="501"/>
      <c r="I21" s="501"/>
    </row>
    <row r="22" ht="35.1" customHeight="1" spans="2:9">
      <c r="B22" s="495" t="s">
        <v>21</v>
      </c>
    </row>
    <row r="23" ht="35.1" customHeight="1" spans="2:9">
      <c r="B23" s="501" t="s">
        <v>22</v>
      </c>
      <c r="C23" s="501"/>
      <c r="D23" s="501"/>
      <c r="E23" s="501"/>
      <c r="F23" s="501"/>
      <c r="G23" s="501"/>
      <c r="H23" s="501"/>
      <c r="I23" s="501"/>
    </row>
    <row r="24" ht="35.1" customHeight="1" spans="2:9">
      <c r="B24" s="501" t="s">
        <v>23</v>
      </c>
      <c r="C24" s="501"/>
      <c r="D24" s="501"/>
      <c r="E24" s="501"/>
      <c r="F24" s="501"/>
      <c r="G24" s="501"/>
      <c r="H24" s="501"/>
      <c r="I24" s="501"/>
    </row>
    <row r="25" ht="35.1" customHeight="1" spans="2:9">
      <c r="B25" s="501" t="s">
        <v>24</v>
      </c>
      <c r="C25" s="501"/>
      <c r="D25" s="501"/>
      <c r="E25" s="501"/>
      <c r="F25" s="501"/>
      <c r="G25" s="501"/>
      <c r="H25" s="501"/>
      <c r="I25" s="501"/>
    </row>
    <row r="26" ht="35.1" customHeight="1" spans="2:9">
      <c r="B26" s="495" t="s">
        <v>25</v>
      </c>
      <c r="C26" s="501"/>
      <c r="D26" s="501"/>
      <c r="E26" s="501"/>
      <c r="F26" s="501"/>
      <c r="G26" s="501"/>
      <c r="H26" s="501"/>
      <c r="I26" s="501"/>
    </row>
    <row r="27" ht="35.25" customHeight="1" spans="2:9">
      <c r="B27" s="501" t="s">
        <v>26</v>
      </c>
      <c r="C27" s="501"/>
      <c r="D27" s="501"/>
      <c r="E27" s="501"/>
      <c r="F27" s="501"/>
      <c r="G27" s="501"/>
      <c r="H27" s="501"/>
      <c r="I27" s="501"/>
    </row>
    <row r="28" ht="18.75" spans="2:9">
      <c r="B28" s="501" t="s">
        <v>27</v>
      </c>
      <c r="C28" s="501"/>
      <c r="D28" s="501"/>
      <c r="E28" s="501"/>
      <c r="F28" s="501"/>
      <c r="G28" s="501"/>
      <c r="H28" s="501"/>
      <c r="I28" s="501"/>
    </row>
  </sheetData>
  <mergeCells count="14">
    <mergeCell ref="B2:I2"/>
    <mergeCell ref="B5:I5"/>
    <mergeCell ref="B6:I6"/>
    <mergeCell ref="B9:I9"/>
    <mergeCell ref="B10:I10"/>
    <mergeCell ref="B14:I14"/>
    <mergeCell ref="B15:I15"/>
    <mergeCell ref="B17:I17"/>
    <mergeCell ref="B21:I21"/>
    <mergeCell ref="B23:I23"/>
    <mergeCell ref="B24:I24"/>
    <mergeCell ref="B25:I25"/>
    <mergeCell ref="B27:I27"/>
    <mergeCell ref="B28:I28"/>
  </mergeCells>
  <pageMargins left="0.751388888888889" right="0.161111111111111" top="0.590277777777778" bottom="0.590277777777778" header="0.511805555555556" footer="0.511805555555556"/>
  <pageSetup paperSize="9" scale="84" orientation="landscape"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8"/>
  <sheetViews>
    <sheetView workbookViewId="0">
      <selection activeCell="A1" sqref="A1"/>
    </sheetView>
  </sheetViews>
  <sheetFormatPr defaultColWidth="8.8" defaultRowHeight="14.25" outlineLevelRow="7"/>
  <cols>
    <col min="10" max="10" width="9.8" customWidth="1"/>
  </cols>
  <sheetData>
    <row r="1" spans="1:10">
      <c r="A1" t="s">
        <v>1276</v>
      </c>
    </row>
    <row r="2" s="50" customFormat="1" ht="63" customHeight="1" spans="1:10">
      <c r="A2" s="51" t="s">
        <v>1277</v>
      </c>
      <c r="B2" s="51"/>
      <c r="C2" s="51"/>
      <c r="D2" s="51"/>
      <c r="E2" s="51"/>
      <c r="F2" s="51"/>
      <c r="G2" s="51"/>
      <c r="H2" s="51"/>
      <c r="I2" s="51"/>
      <c r="J2" s="51"/>
    </row>
    <row r="3" s="50" customFormat="1" ht="27" spans="1:10">
      <c r="A3" s="52"/>
      <c r="B3" s="52"/>
      <c r="C3" s="52"/>
      <c r="D3" s="52"/>
      <c r="E3" s="52"/>
      <c r="F3" s="52"/>
      <c r="G3" s="52"/>
      <c r="H3" s="53"/>
      <c r="I3" s="53"/>
      <c r="J3" s="54" t="s">
        <v>30</v>
      </c>
    </row>
    <row r="4" s="50" customFormat="1" spans="1:10">
      <c r="A4" s="55" t="s">
        <v>1262</v>
      </c>
      <c r="B4" s="56" t="s">
        <v>1239</v>
      </c>
      <c r="C4" s="56"/>
      <c r="D4" s="56"/>
      <c r="E4" s="56"/>
      <c r="F4" s="56"/>
      <c r="G4" s="57" t="s">
        <v>1263</v>
      </c>
      <c r="H4" s="57"/>
      <c r="I4" s="57"/>
      <c r="J4" s="58"/>
    </row>
    <row r="5" s="50" customFormat="1" spans="1:10">
      <c r="A5" s="55"/>
      <c r="B5" s="59" t="s">
        <v>35</v>
      </c>
      <c r="C5" s="57" t="s">
        <v>36</v>
      </c>
      <c r="D5" s="57" t="s">
        <v>1241</v>
      </c>
      <c r="E5" s="57" t="s">
        <v>147</v>
      </c>
      <c r="F5" s="57"/>
      <c r="G5" s="57" t="s">
        <v>39</v>
      </c>
      <c r="H5" s="57" t="s">
        <v>1264</v>
      </c>
      <c r="I5" s="57"/>
      <c r="J5" s="60"/>
    </row>
    <row r="6" s="50" customFormat="1" spans="1:10">
      <c r="A6" s="55"/>
      <c r="B6" s="61"/>
      <c r="C6" s="59"/>
      <c r="D6" s="57"/>
      <c r="E6" s="62" t="s">
        <v>149</v>
      </c>
      <c r="F6" s="62" t="s">
        <v>1089</v>
      </c>
      <c r="G6" s="59"/>
      <c r="H6" s="62" t="s">
        <v>149</v>
      </c>
      <c r="I6" s="62" t="s">
        <v>1089</v>
      </c>
      <c r="J6" s="63"/>
    </row>
    <row r="7" s="50" customFormat="1" spans="1:10">
      <c r="A7" s="64"/>
      <c r="B7" s="65"/>
      <c r="C7" s="65"/>
      <c r="D7" s="66"/>
      <c r="E7" s="65"/>
      <c r="F7" s="66"/>
      <c r="G7" s="65"/>
      <c r="H7" s="65"/>
      <c r="I7" s="66"/>
      <c r="J7" s="67"/>
    </row>
    <row r="8" spans="1:10">
      <c r="A8" s="50" t="s">
        <v>1278</v>
      </c>
    </row>
  </sheetData>
  <mergeCells count="10">
    <mergeCell ref="A2:J2"/>
    <mergeCell ref="G4:I4"/>
    <mergeCell ref="E5:F5"/>
    <mergeCell ref="H5:I5"/>
    <mergeCell ref="A4:A6"/>
    <mergeCell ref="B5:B6"/>
    <mergeCell ref="C5:C6"/>
    <mergeCell ref="D5:D6"/>
    <mergeCell ref="G5:G6"/>
    <mergeCell ref="J4:J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W21"/>
  <sheetViews>
    <sheetView zoomScale="85" zoomScaleNormal="85" workbookViewId="0">
      <pane ySplit="6" topLeftCell="A7" activePane="bottomLeft" state="frozen"/>
      <selection/>
      <selection pane="bottomLeft" activeCell="F15" sqref="F15"/>
    </sheetView>
  </sheetViews>
  <sheetFormatPr defaultColWidth="9" defaultRowHeight="12"/>
  <cols>
    <col min="1" max="1" width="3.25" style="13" customWidth="1"/>
    <col min="2" max="2" width="7" style="15" customWidth="1"/>
    <col min="3" max="3" width="11.75" style="16" customWidth="1"/>
    <col min="4" max="4" width="7.35" style="13" customWidth="1"/>
    <col min="5" max="5" width="32.7833333333333" style="15" customWidth="1"/>
    <col min="6" max="6" width="17.2" style="16" customWidth="1"/>
    <col min="7" max="7" width="9.11666666666667" style="13" customWidth="1"/>
    <col min="8" max="8" width="13.375" style="16" customWidth="1"/>
    <col min="9" max="9" width="11.0333333333333" style="13" customWidth="1"/>
    <col min="10" max="10" width="7.05833333333333" style="16" customWidth="1"/>
    <col min="11" max="11" width="9.375" style="13" customWidth="1"/>
    <col min="12" max="12" width="6.175" style="17" customWidth="1"/>
    <col min="13" max="13" width="7.75" style="13" customWidth="1"/>
    <col min="14" max="14" width="7.2" style="16" customWidth="1"/>
    <col min="15" max="15" width="4.85" style="16" customWidth="1"/>
    <col min="16" max="16" width="11.75" style="17" customWidth="1"/>
    <col min="17" max="17" width="5.44166666666667" style="13" customWidth="1"/>
    <col min="18" max="18" width="8.375" style="16" customWidth="1"/>
    <col min="19" max="19" width="3.66666666666667" style="13" customWidth="1"/>
    <col min="20" max="20" width="5.725" style="16" customWidth="1"/>
    <col min="21" max="21" width="3.875" style="13" customWidth="1"/>
    <col min="22" max="22" width="7.94166666666667" style="16" customWidth="1"/>
    <col min="23" max="23" width="7.175" style="13" customWidth="1"/>
    <col min="24" max="16384" width="9" style="12"/>
  </cols>
  <sheetData>
    <row r="1" s="12" customFormat="1" ht="21" customHeight="1" spans="1:23">
      <c r="A1" s="18" t="s">
        <v>1279</v>
      </c>
      <c r="B1" s="18"/>
      <c r="C1" s="16"/>
      <c r="D1" s="13"/>
      <c r="E1" s="15"/>
      <c r="F1" s="16"/>
      <c r="G1" s="13"/>
      <c r="H1" s="16"/>
      <c r="I1" s="13"/>
      <c r="J1" s="16"/>
      <c r="K1" s="13"/>
      <c r="L1" s="17"/>
      <c r="M1" s="13"/>
      <c r="N1" s="16"/>
      <c r="O1" s="16"/>
      <c r="P1" s="17"/>
      <c r="Q1" s="13"/>
      <c r="R1" s="16"/>
      <c r="S1" s="13"/>
      <c r="T1" s="16"/>
      <c r="U1" s="13"/>
      <c r="V1" s="16"/>
      <c r="W1" s="13"/>
    </row>
    <row r="2" s="12" customFormat="1" ht="26.1" customHeight="1" spans="1:23">
      <c r="A2" s="19" t="s">
        <v>1280</v>
      </c>
      <c r="B2" s="20"/>
      <c r="C2" s="20"/>
      <c r="D2" s="21"/>
      <c r="E2" s="20"/>
      <c r="F2" s="20"/>
      <c r="G2" s="21"/>
      <c r="H2" s="20"/>
      <c r="I2" s="21"/>
      <c r="J2" s="20"/>
      <c r="K2" s="21"/>
      <c r="L2" s="20"/>
      <c r="M2" s="21"/>
      <c r="N2" s="20"/>
      <c r="O2" s="20"/>
      <c r="P2" s="20"/>
      <c r="Q2" s="21"/>
      <c r="R2" s="20"/>
      <c r="S2" s="21"/>
      <c r="T2" s="20"/>
      <c r="U2" s="21"/>
      <c r="V2" s="20"/>
      <c r="W2" s="21"/>
    </row>
    <row r="3" s="12" customFormat="1" ht="13.5" spans="1:23">
      <c r="A3" s="13"/>
      <c r="B3" s="15"/>
      <c r="C3" s="16"/>
      <c r="D3" s="13"/>
      <c r="E3" s="15"/>
      <c r="F3" s="16"/>
      <c r="G3" s="13"/>
      <c r="H3" s="16"/>
      <c r="I3" s="13"/>
      <c r="J3" s="16"/>
      <c r="K3" s="13"/>
      <c r="L3" s="17"/>
      <c r="M3" s="13"/>
      <c r="N3" s="16"/>
      <c r="O3" s="16"/>
      <c r="P3" s="17"/>
      <c r="Q3" s="13"/>
      <c r="R3" s="16"/>
      <c r="S3" s="13"/>
      <c r="T3" s="16"/>
      <c r="U3" s="22" t="s">
        <v>30</v>
      </c>
      <c r="V3" s="16"/>
      <c r="W3" s="13"/>
    </row>
    <row r="4" s="13" customFormat="1" ht="14.1" customHeight="1" spans="1:23">
      <c r="A4" s="23" t="s">
        <v>1281</v>
      </c>
      <c r="B4" s="23" t="s">
        <v>1282</v>
      </c>
      <c r="C4" s="23" t="s">
        <v>1283</v>
      </c>
      <c r="D4" s="24" t="s">
        <v>1284</v>
      </c>
      <c r="E4" s="24" t="s">
        <v>1285</v>
      </c>
      <c r="F4" s="23" t="s">
        <v>1286</v>
      </c>
      <c r="G4" s="23"/>
      <c r="H4" s="23"/>
      <c r="I4" s="23"/>
      <c r="J4" s="23"/>
      <c r="K4" s="23"/>
      <c r="L4" s="23"/>
      <c r="M4" s="23"/>
      <c r="N4" s="23" t="s">
        <v>1287</v>
      </c>
      <c r="O4" s="23"/>
      <c r="P4" s="23"/>
      <c r="Q4" s="23"/>
      <c r="R4" s="23"/>
      <c r="S4" s="23"/>
      <c r="T4" s="23"/>
      <c r="U4" s="23"/>
      <c r="V4" s="25" t="s">
        <v>1288</v>
      </c>
      <c r="W4" s="26"/>
    </row>
    <row r="5" s="13" customFormat="1" ht="14.1" customHeight="1" spans="1:23">
      <c r="A5" s="27"/>
      <c r="B5" s="27"/>
      <c r="C5" s="27"/>
      <c r="D5" s="28"/>
      <c r="E5" s="28"/>
      <c r="F5" s="27" t="s">
        <v>1289</v>
      </c>
      <c r="G5" s="27"/>
      <c r="H5" s="27" t="s">
        <v>1290</v>
      </c>
      <c r="I5" s="27"/>
      <c r="J5" s="27" t="s">
        <v>1291</v>
      </c>
      <c r="K5" s="27"/>
      <c r="L5" s="27" t="s">
        <v>1292</v>
      </c>
      <c r="M5" s="27"/>
      <c r="N5" s="27" t="s">
        <v>1293</v>
      </c>
      <c r="O5" s="27"/>
      <c r="P5" s="27" t="s">
        <v>1294</v>
      </c>
      <c r="Q5" s="27"/>
      <c r="R5" s="27" t="s">
        <v>1295</v>
      </c>
      <c r="S5" s="27"/>
      <c r="T5" s="27" t="s">
        <v>1296</v>
      </c>
      <c r="U5" s="27"/>
      <c r="V5" s="29"/>
      <c r="W5" s="30"/>
    </row>
    <row r="6" s="13" customFormat="1" ht="14.1" customHeight="1" spans="1:23">
      <c r="A6" s="27"/>
      <c r="B6" s="27"/>
      <c r="C6" s="27"/>
      <c r="D6" s="28"/>
      <c r="E6" s="28"/>
      <c r="F6" s="27" t="s">
        <v>1297</v>
      </c>
      <c r="G6" s="27" t="s">
        <v>1298</v>
      </c>
      <c r="H6" s="27" t="s">
        <v>1297</v>
      </c>
      <c r="I6" s="27" t="s">
        <v>1298</v>
      </c>
      <c r="J6" s="27" t="s">
        <v>1297</v>
      </c>
      <c r="K6" s="27" t="s">
        <v>1298</v>
      </c>
      <c r="L6" s="27" t="s">
        <v>1297</v>
      </c>
      <c r="M6" s="27" t="s">
        <v>1298</v>
      </c>
      <c r="N6" s="27" t="s">
        <v>1297</v>
      </c>
      <c r="O6" s="27" t="s">
        <v>1298</v>
      </c>
      <c r="P6" s="27" t="s">
        <v>1297</v>
      </c>
      <c r="Q6" s="27" t="s">
        <v>1298</v>
      </c>
      <c r="R6" s="27" t="s">
        <v>1297</v>
      </c>
      <c r="S6" s="27" t="s">
        <v>1298</v>
      </c>
      <c r="T6" s="27" t="s">
        <v>1297</v>
      </c>
      <c r="U6" s="27" t="s">
        <v>1298</v>
      </c>
      <c r="V6" s="29" t="s">
        <v>1297</v>
      </c>
      <c r="W6" s="30" t="s">
        <v>1298</v>
      </c>
    </row>
    <row r="7" s="14" customFormat="1" ht="45" customHeight="1" spans="1:23">
      <c r="A7" s="28">
        <v>1</v>
      </c>
      <c r="B7" s="31" t="s">
        <v>1299</v>
      </c>
      <c r="C7" s="31" t="s">
        <v>1300</v>
      </c>
      <c r="D7" s="27">
        <v>1100</v>
      </c>
      <c r="E7" s="32" t="s">
        <v>1301</v>
      </c>
      <c r="F7" s="31" t="s">
        <v>1302</v>
      </c>
      <c r="G7" s="27" t="s">
        <v>1303</v>
      </c>
      <c r="H7" s="31" t="s">
        <v>1304</v>
      </c>
      <c r="I7" s="33">
        <v>1</v>
      </c>
      <c r="J7" s="32" t="s">
        <v>1305</v>
      </c>
      <c r="K7" s="33" t="s">
        <v>1306</v>
      </c>
      <c r="L7" s="31" t="s">
        <v>1307</v>
      </c>
      <c r="M7" s="34" t="s">
        <v>1308</v>
      </c>
      <c r="N7" s="28"/>
      <c r="O7" s="28"/>
      <c r="P7" s="31" t="s">
        <v>1309</v>
      </c>
      <c r="Q7" s="28" t="s">
        <v>1310</v>
      </c>
      <c r="R7" s="31"/>
      <c r="S7" s="28"/>
      <c r="T7" s="28"/>
      <c r="U7" s="27"/>
      <c r="V7" s="31" t="s">
        <v>1311</v>
      </c>
      <c r="W7" s="35" t="s">
        <v>1312</v>
      </c>
    </row>
    <row r="8" s="14" customFormat="1" ht="51" customHeight="1" spans="1:23">
      <c r="A8" s="28"/>
      <c r="B8" s="31"/>
      <c r="C8" s="31"/>
      <c r="D8" s="27"/>
      <c r="E8" s="32"/>
      <c r="F8" s="31" t="s">
        <v>1313</v>
      </c>
      <c r="G8" s="27" t="s">
        <v>1314</v>
      </c>
      <c r="H8" s="31" t="s">
        <v>1315</v>
      </c>
      <c r="I8" s="33">
        <v>1</v>
      </c>
      <c r="J8" s="32"/>
      <c r="K8" s="33"/>
      <c r="L8" s="31"/>
      <c r="M8" s="34"/>
      <c r="N8" s="28"/>
      <c r="O8" s="28"/>
      <c r="P8" s="31"/>
      <c r="Q8" s="28"/>
      <c r="R8" s="31"/>
      <c r="S8" s="28"/>
      <c r="T8" s="28"/>
      <c r="U8" s="27"/>
      <c r="V8" s="31"/>
      <c r="W8" s="35"/>
    </row>
    <row r="9" s="12" customFormat="1" ht="39" customHeight="1" spans="1:23">
      <c r="A9" s="28">
        <v>2</v>
      </c>
      <c r="B9" s="31" t="s">
        <v>1316</v>
      </c>
      <c r="C9" s="31" t="s">
        <v>1317</v>
      </c>
      <c r="D9" s="27">
        <v>132.38</v>
      </c>
      <c r="E9" s="31" t="s">
        <v>1318</v>
      </c>
      <c r="F9" s="31" t="s">
        <v>1319</v>
      </c>
      <c r="G9" s="36" t="s">
        <v>1320</v>
      </c>
      <c r="H9" s="31" t="s">
        <v>1321</v>
      </c>
      <c r="I9" s="33">
        <v>1</v>
      </c>
      <c r="J9" s="31" t="s">
        <v>1322</v>
      </c>
      <c r="K9" s="37">
        <v>1</v>
      </c>
      <c r="L9" s="31" t="s">
        <v>1323</v>
      </c>
      <c r="M9" s="28" t="s">
        <v>1324</v>
      </c>
      <c r="N9" s="28"/>
      <c r="O9" s="28"/>
      <c r="P9" s="31"/>
      <c r="Q9" s="28"/>
      <c r="R9" s="31" t="s">
        <v>1325</v>
      </c>
      <c r="S9" s="28" t="s">
        <v>1326</v>
      </c>
      <c r="T9" s="28"/>
      <c r="U9" s="28"/>
      <c r="V9" s="31" t="s">
        <v>1327</v>
      </c>
      <c r="W9" s="35" t="s">
        <v>1312</v>
      </c>
    </row>
    <row r="10" s="12" customFormat="1" ht="43" customHeight="1" spans="1:23">
      <c r="A10" s="28"/>
      <c r="B10" s="31"/>
      <c r="C10" s="31"/>
      <c r="D10" s="27"/>
      <c r="E10" s="31"/>
      <c r="F10" s="31" t="s">
        <v>1328</v>
      </c>
      <c r="G10" s="36" t="s">
        <v>1329</v>
      </c>
      <c r="H10" s="31"/>
      <c r="I10" s="33"/>
      <c r="J10" s="31"/>
      <c r="K10" s="37"/>
      <c r="L10" s="31"/>
      <c r="M10" s="28"/>
      <c r="N10" s="28"/>
      <c r="O10" s="28"/>
      <c r="P10" s="31"/>
      <c r="Q10" s="28"/>
      <c r="R10" s="31"/>
      <c r="S10" s="28"/>
      <c r="T10" s="28"/>
      <c r="U10" s="28"/>
      <c r="V10" s="31"/>
      <c r="W10" s="35"/>
    </row>
    <row r="11" s="12" customFormat="1" ht="38" customHeight="1" spans="1:23">
      <c r="A11" s="28"/>
      <c r="B11" s="31"/>
      <c r="C11" s="31"/>
      <c r="D11" s="27"/>
      <c r="E11" s="31"/>
      <c r="F11" s="31" t="s">
        <v>1330</v>
      </c>
      <c r="G11" s="36" t="s">
        <v>1331</v>
      </c>
      <c r="H11" s="31"/>
      <c r="I11" s="33"/>
      <c r="J11" s="31"/>
      <c r="K11" s="37"/>
      <c r="L11" s="31"/>
      <c r="M11" s="28"/>
      <c r="N11" s="28"/>
      <c r="O11" s="28"/>
      <c r="P11" s="31"/>
      <c r="Q11" s="28"/>
      <c r="R11" s="31"/>
      <c r="S11" s="28"/>
      <c r="T11" s="28"/>
      <c r="U11" s="28"/>
      <c r="V11" s="31"/>
      <c r="W11" s="35"/>
    </row>
    <row r="12" s="12" customFormat="1" ht="40" customHeight="1" spans="1:23">
      <c r="A12" s="28"/>
      <c r="B12" s="31"/>
      <c r="C12" s="31"/>
      <c r="D12" s="27"/>
      <c r="E12" s="31"/>
      <c r="F12" s="31" t="s">
        <v>1332</v>
      </c>
      <c r="G12" s="36" t="s">
        <v>1333</v>
      </c>
      <c r="H12" s="31"/>
      <c r="I12" s="33"/>
      <c r="J12" s="31"/>
      <c r="K12" s="37"/>
      <c r="L12" s="31"/>
      <c r="M12" s="28"/>
      <c r="N12" s="28"/>
      <c r="O12" s="28"/>
      <c r="P12" s="31"/>
      <c r="Q12" s="28"/>
      <c r="R12" s="31"/>
      <c r="S12" s="28"/>
      <c r="T12" s="28"/>
      <c r="U12" s="28"/>
      <c r="V12" s="31"/>
      <c r="W12" s="35"/>
    </row>
    <row r="13" s="12" customFormat="1" ht="41" customHeight="1" spans="1:23">
      <c r="A13" s="28"/>
      <c r="B13" s="31"/>
      <c r="C13" s="31"/>
      <c r="D13" s="27"/>
      <c r="E13" s="31"/>
      <c r="F13" s="31" t="s">
        <v>1334</v>
      </c>
      <c r="G13" s="36" t="s">
        <v>1335</v>
      </c>
      <c r="H13" s="31"/>
      <c r="I13" s="33"/>
      <c r="J13" s="31"/>
      <c r="K13" s="37"/>
      <c r="L13" s="31"/>
      <c r="M13" s="28"/>
      <c r="N13" s="28"/>
      <c r="O13" s="28"/>
      <c r="P13" s="31"/>
      <c r="Q13" s="28"/>
      <c r="R13" s="31"/>
      <c r="S13" s="28"/>
      <c r="T13" s="28"/>
      <c r="U13" s="28"/>
      <c r="V13" s="31"/>
      <c r="W13" s="35"/>
    </row>
    <row r="14" s="12" customFormat="1" ht="51" customHeight="1" spans="1:23">
      <c r="A14" s="28"/>
      <c r="B14" s="31"/>
      <c r="C14" s="31"/>
      <c r="D14" s="27"/>
      <c r="E14" s="31"/>
      <c r="F14" s="31" t="s">
        <v>1336</v>
      </c>
      <c r="G14" s="36" t="s">
        <v>1337</v>
      </c>
      <c r="H14" s="31"/>
      <c r="I14" s="33"/>
      <c r="J14" s="31"/>
      <c r="K14" s="37"/>
      <c r="L14" s="31"/>
      <c r="M14" s="28"/>
      <c r="N14" s="28"/>
      <c r="O14" s="28"/>
      <c r="P14" s="31"/>
      <c r="Q14" s="28"/>
      <c r="R14" s="31"/>
      <c r="S14" s="28"/>
      <c r="T14" s="28"/>
      <c r="U14" s="28"/>
      <c r="V14" s="31"/>
      <c r="W14" s="35"/>
    </row>
    <row r="15" s="12" customFormat="1" ht="68" customHeight="1" spans="1:23">
      <c r="A15" s="38">
        <v>3</v>
      </c>
      <c r="B15" s="39" t="s">
        <v>1338</v>
      </c>
      <c r="C15" s="39" t="s">
        <v>1339</v>
      </c>
      <c r="D15" s="40">
        <v>60</v>
      </c>
      <c r="E15" s="39" t="s">
        <v>1340</v>
      </c>
      <c r="F15" s="39" t="s">
        <v>1341</v>
      </c>
      <c r="G15" s="41" t="s">
        <v>1342</v>
      </c>
      <c r="H15" s="42" t="s">
        <v>1343</v>
      </c>
      <c r="I15" s="43" t="s">
        <v>1312</v>
      </c>
      <c r="J15" s="42" t="s">
        <v>1344</v>
      </c>
      <c r="K15" s="41" t="s">
        <v>1345</v>
      </c>
      <c r="L15" s="44" t="s">
        <v>1346</v>
      </c>
      <c r="M15" s="41" t="s">
        <v>1347</v>
      </c>
      <c r="N15" s="45"/>
      <c r="O15" s="42"/>
      <c r="P15" s="42"/>
      <c r="Q15" s="41"/>
      <c r="R15" s="44" t="s">
        <v>1348</v>
      </c>
      <c r="S15" s="41" t="s">
        <v>1349</v>
      </c>
      <c r="T15" s="42"/>
      <c r="U15" s="42"/>
      <c r="V15" s="42" t="s">
        <v>1350</v>
      </c>
      <c r="W15" s="46" t="s">
        <v>1351</v>
      </c>
    </row>
    <row r="16" s="14" customFormat="1" ht="39" customHeight="1" spans="1:23">
      <c r="A16" s="28">
        <v>4</v>
      </c>
      <c r="B16" s="31" t="s">
        <v>1352</v>
      </c>
      <c r="C16" s="31" t="s">
        <v>1353</v>
      </c>
      <c r="D16" s="27">
        <v>50</v>
      </c>
      <c r="E16" s="31" t="s">
        <v>1354</v>
      </c>
      <c r="F16" s="31" t="s">
        <v>1355</v>
      </c>
      <c r="G16" s="36" t="s">
        <v>1356</v>
      </c>
      <c r="H16" s="31" t="s">
        <v>1357</v>
      </c>
      <c r="I16" s="37">
        <v>1</v>
      </c>
      <c r="J16" s="31" t="s">
        <v>1358</v>
      </c>
      <c r="K16" s="37">
        <v>1</v>
      </c>
      <c r="L16" s="31" t="s">
        <v>1359</v>
      </c>
      <c r="M16" s="34" t="s">
        <v>1360</v>
      </c>
      <c r="N16" s="28"/>
      <c r="O16" s="28"/>
      <c r="P16" s="31" t="s">
        <v>1361</v>
      </c>
      <c r="Q16" s="28" t="s">
        <v>1362</v>
      </c>
      <c r="R16" s="31"/>
      <c r="S16" s="28"/>
      <c r="T16" s="28"/>
      <c r="U16" s="27"/>
      <c r="V16" s="31" t="s">
        <v>1363</v>
      </c>
      <c r="W16" s="35" t="s">
        <v>1312</v>
      </c>
    </row>
    <row r="17" s="14" customFormat="1" ht="32" customHeight="1" spans="1:23">
      <c r="A17" s="28"/>
      <c r="B17" s="31"/>
      <c r="C17" s="31"/>
      <c r="D17" s="27"/>
      <c r="E17" s="31"/>
      <c r="F17" s="31" t="s">
        <v>1364</v>
      </c>
      <c r="G17" s="36" t="s">
        <v>1356</v>
      </c>
      <c r="H17" s="31"/>
      <c r="I17" s="37"/>
      <c r="J17" s="31"/>
      <c r="K17" s="37"/>
      <c r="L17" s="31"/>
      <c r="M17" s="34"/>
      <c r="N17" s="28"/>
      <c r="O17" s="28"/>
      <c r="P17" s="31"/>
      <c r="Q17" s="28"/>
      <c r="R17" s="31"/>
      <c r="S17" s="28"/>
      <c r="T17" s="28"/>
      <c r="U17" s="27"/>
      <c r="V17" s="31"/>
      <c r="W17" s="35"/>
    </row>
    <row r="18" s="12" customFormat="1" ht="31" customHeight="1" spans="1:23">
      <c r="A18" s="28"/>
      <c r="B18" s="31"/>
      <c r="C18" s="31"/>
      <c r="D18" s="27"/>
      <c r="E18" s="31"/>
      <c r="F18" s="31" t="s">
        <v>1365</v>
      </c>
      <c r="G18" s="36" t="s">
        <v>1356</v>
      </c>
      <c r="H18" s="31"/>
      <c r="I18" s="37"/>
      <c r="J18" s="31"/>
      <c r="K18" s="37"/>
      <c r="L18" s="31"/>
      <c r="M18" s="34"/>
      <c r="N18" s="28"/>
      <c r="O18" s="28"/>
      <c r="P18" s="31"/>
      <c r="Q18" s="28"/>
      <c r="R18" s="31"/>
      <c r="S18" s="28"/>
      <c r="T18" s="28"/>
      <c r="U18" s="27"/>
      <c r="V18" s="31"/>
      <c r="W18" s="35"/>
    </row>
    <row r="19" s="12" customFormat="1" ht="28" customHeight="1" spans="1:23">
      <c r="A19" s="28"/>
      <c r="B19" s="31"/>
      <c r="C19" s="31"/>
      <c r="D19" s="27"/>
      <c r="E19" s="31"/>
      <c r="F19" s="31" t="s">
        <v>1366</v>
      </c>
      <c r="G19" s="36" t="s">
        <v>1356</v>
      </c>
      <c r="H19" s="31"/>
      <c r="I19" s="37"/>
      <c r="J19" s="31"/>
      <c r="K19" s="37"/>
      <c r="L19" s="31"/>
      <c r="M19" s="34"/>
      <c r="N19" s="28"/>
      <c r="O19" s="28"/>
      <c r="P19" s="31"/>
      <c r="Q19" s="28"/>
      <c r="R19" s="31"/>
      <c r="S19" s="28"/>
      <c r="T19" s="28"/>
      <c r="U19" s="27"/>
      <c r="V19" s="31"/>
      <c r="W19" s="35"/>
    </row>
    <row r="20" s="12" customFormat="1" ht="31" customHeight="1" spans="1:23">
      <c r="A20" s="28"/>
      <c r="B20" s="31"/>
      <c r="C20" s="31"/>
      <c r="D20" s="27"/>
      <c r="E20" s="31"/>
      <c r="F20" s="31" t="s">
        <v>1367</v>
      </c>
      <c r="G20" s="36" t="s">
        <v>1368</v>
      </c>
      <c r="H20" s="31"/>
      <c r="I20" s="37"/>
      <c r="J20" s="31"/>
      <c r="K20" s="37"/>
      <c r="L20" s="31"/>
      <c r="M20" s="34"/>
      <c r="N20" s="28"/>
      <c r="O20" s="28"/>
      <c r="P20" s="31"/>
      <c r="Q20" s="28"/>
      <c r="R20" s="31"/>
      <c r="S20" s="28"/>
      <c r="T20" s="28"/>
      <c r="U20" s="27"/>
      <c r="V20" s="31"/>
      <c r="W20" s="35"/>
    </row>
    <row r="21" s="14" customFormat="1" ht="120" customHeight="1" spans="1:23">
      <c r="A21" s="28">
        <v>5</v>
      </c>
      <c r="B21" s="31" t="s">
        <v>1369</v>
      </c>
      <c r="C21" s="31" t="s">
        <v>1370</v>
      </c>
      <c r="D21" s="27">
        <v>50</v>
      </c>
      <c r="E21" s="32" t="s">
        <v>1371</v>
      </c>
      <c r="F21" s="32" t="s">
        <v>1372</v>
      </c>
      <c r="G21" s="47" t="s">
        <v>1373</v>
      </c>
      <c r="H21" s="32" t="s">
        <v>1374</v>
      </c>
      <c r="I21" s="34" t="s">
        <v>1312</v>
      </c>
      <c r="J21" s="32" t="s">
        <v>1375</v>
      </c>
      <c r="K21" s="48">
        <v>1</v>
      </c>
      <c r="L21" s="32" t="s">
        <v>1376</v>
      </c>
      <c r="M21" s="49" t="s">
        <v>1360</v>
      </c>
      <c r="N21" s="32"/>
      <c r="O21" s="32"/>
      <c r="P21" s="32" t="s">
        <v>1377</v>
      </c>
      <c r="Q21" s="48" t="s">
        <v>1378</v>
      </c>
      <c r="R21" s="31"/>
      <c r="S21" s="28"/>
      <c r="T21" s="31"/>
      <c r="U21" s="28"/>
      <c r="V21" s="31" t="s">
        <v>1379</v>
      </c>
      <c r="W21" s="35" t="s">
        <v>1312</v>
      </c>
    </row>
  </sheetData>
  <mergeCells count="79">
    <mergeCell ref="A1:B1"/>
    <mergeCell ref="A2:W2"/>
    <mergeCell ref="F4:M4"/>
    <mergeCell ref="N4:U4"/>
    <mergeCell ref="F5:G5"/>
    <mergeCell ref="H5:I5"/>
    <mergeCell ref="J5:K5"/>
    <mergeCell ref="L5:M5"/>
    <mergeCell ref="N5:O5"/>
    <mergeCell ref="P5:Q5"/>
    <mergeCell ref="R5:S5"/>
    <mergeCell ref="T5:U5"/>
    <mergeCell ref="A4:A6"/>
    <mergeCell ref="A7:A8"/>
    <mergeCell ref="A9:A14"/>
    <mergeCell ref="A16:A20"/>
    <mergeCell ref="B4:B6"/>
    <mergeCell ref="B7:B8"/>
    <mergeCell ref="B9:B14"/>
    <mergeCell ref="B16:B20"/>
    <mergeCell ref="C4:C6"/>
    <mergeCell ref="C7:C8"/>
    <mergeCell ref="C9:C14"/>
    <mergeCell ref="C16:C20"/>
    <mergeCell ref="D4:D6"/>
    <mergeCell ref="D7:D8"/>
    <mergeCell ref="D9:D14"/>
    <mergeCell ref="D16:D20"/>
    <mergeCell ref="E4:E6"/>
    <mergeCell ref="E7:E8"/>
    <mergeCell ref="E9:E14"/>
    <mergeCell ref="E16:E20"/>
    <mergeCell ref="H9:H14"/>
    <mergeCell ref="H16:H20"/>
    <mergeCell ref="I9:I14"/>
    <mergeCell ref="I16:I20"/>
    <mergeCell ref="J7:J8"/>
    <mergeCell ref="J9:J14"/>
    <mergeCell ref="J16:J20"/>
    <mergeCell ref="K7:K8"/>
    <mergeCell ref="K9:K14"/>
    <mergeCell ref="K16:K20"/>
    <mergeCell ref="L7:L8"/>
    <mergeCell ref="L9:L14"/>
    <mergeCell ref="L16:L20"/>
    <mergeCell ref="M7:M8"/>
    <mergeCell ref="M9:M14"/>
    <mergeCell ref="M16:M20"/>
    <mergeCell ref="N7:N8"/>
    <mergeCell ref="N9:N14"/>
    <mergeCell ref="N16:N20"/>
    <mergeCell ref="O7:O8"/>
    <mergeCell ref="O9:O14"/>
    <mergeCell ref="O16:O20"/>
    <mergeCell ref="P7:P8"/>
    <mergeCell ref="P9:P14"/>
    <mergeCell ref="P16:P20"/>
    <mergeCell ref="Q7:Q8"/>
    <mergeCell ref="Q9:Q14"/>
    <mergeCell ref="Q16:Q20"/>
    <mergeCell ref="R7:R8"/>
    <mergeCell ref="R9:R14"/>
    <mergeCell ref="R16:R20"/>
    <mergeCell ref="S7:S8"/>
    <mergeCell ref="S9:S14"/>
    <mergeCell ref="S16:S20"/>
    <mergeCell ref="T7:T8"/>
    <mergeCell ref="T9:T14"/>
    <mergeCell ref="T16:T20"/>
    <mergeCell ref="U7:U8"/>
    <mergeCell ref="U9:U14"/>
    <mergeCell ref="U16:U20"/>
    <mergeCell ref="V7:V8"/>
    <mergeCell ref="V9:V14"/>
    <mergeCell ref="V16:V20"/>
    <mergeCell ref="W7:W8"/>
    <mergeCell ref="W9:W14"/>
    <mergeCell ref="W16:W20"/>
    <mergeCell ref="V4:W5"/>
  </mergeCells>
  <pageMargins left="0.357638888888889" right="0.161111111111111" top="0.393055555555556" bottom="0.393055555555556" header="0.196527777777778" footer="0.196527777777778"/>
  <pageSetup paperSize="9" scale="64" orientation="landscape" horizontalDpi="600"/>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G220"/>
  <sheetViews>
    <sheetView tabSelected="1" workbookViewId="0">
      <selection activeCell="B7" sqref="B7"/>
    </sheetView>
  </sheetViews>
  <sheetFormatPr defaultColWidth="8" defaultRowHeight="13.5" outlineLevelCol="6"/>
  <cols>
    <col min="1" max="1" width="19.8" style="1" customWidth="1"/>
    <col min="2" max="2" width="91.6" style="2" customWidth="1"/>
    <col min="3" max="3" width="8" style="1"/>
    <col min="4" max="4" width="23.9" style="1" customWidth="1"/>
    <col min="5" max="5" width="16.3" style="1" customWidth="1"/>
    <col min="6" max="6" width="13.7" style="1"/>
    <col min="7" max="7" width="15.4" style="1" customWidth="1"/>
    <col min="8" max="16384" width="8" style="1"/>
  </cols>
  <sheetData>
    <row r="1" ht="22" customHeight="1" spans="1:7">
      <c r="A1" s="3" t="s">
        <v>1380</v>
      </c>
      <c r="B1" s="4"/>
      <c r="C1" s="3"/>
      <c r="D1" s="3"/>
      <c r="E1" s="3"/>
      <c r="F1" s="3"/>
      <c r="G1" s="3"/>
    </row>
    <row r="2" ht="33" customHeight="1" spans="1:7">
      <c r="A2" s="5" t="s">
        <v>1381</v>
      </c>
      <c r="B2" s="6"/>
      <c r="C2" s="5"/>
      <c r="D2" s="5"/>
      <c r="E2" s="5"/>
      <c r="F2" s="5"/>
      <c r="G2" s="5"/>
    </row>
    <row r="3" ht="21" customHeight="1" spans="1:7">
      <c r="A3" s="5"/>
      <c r="B3" s="6"/>
      <c r="C3" s="5"/>
      <c r="D3" s="5"/>
      <c r="E3" s="5"/>
      <c r="F3" s="5"/>
      <c r="G3" s="7" t="s">
        <v>1382</v>
      </c>
    </row>
    <row r="4" spans="1:7">
      <c r="A4" s="8" t="s">
        <v>1383</v>
      </c>
      <c r="B4" s="9" t="s">
        <v>1384</v>
      </c>
      <c r="C4" s="8" t="s">
        <v>1385</v>
      </c>
      <c r="D4" s="8" t="s">
        <v>1386</v>
      </c>
      <c r="E4" s="8" t="s">
        <v>1387</v>
      </c>
      <c r="F4" s="8" t="s">
        <v>149</v>
      </c>
      <c r="G4" s="8" t="s">
        <v>1388</v>
      </c>
    </row>
    <row r="5" ht="27" customHeight="1" spans="1:7">
      <c r="A5" s="8"/>
      <c r="B5" s="9"/>
      <c r="C5" s="8"/>
      <c r="D5" s="8"/>
      <c r="E5" s="8"/>
      <c r="F5" s="8"/>
      <c r="G5" s="8"/>
    </row>
    <row r="6" spans="1:7">
      <c r="A6" s="10" t="s">
        <v>1389</v>
      </c>
      <c r="B6" s="10" t="s">
        <v>1390</v>
      </c>
      <c r="C6" s="10" t="s">
        <v>1391</v>
      </c>
      <c r="D6" s="10" t="s">
        <v>1392</v>
      </c>
      <c r="E6" s="10" t="s">
        <v>1393</v>
      </c>
      <c r="F6" s="11">
        <v>30000</v>
      </c>
      <c r="G6" s="10" t="s">
        <v>1394</v>
      </c>
    </row>
    <row r="7" spans="1:7">
      <c r="A7" s="10" t="s">
        <v>1395</v>
      </c>
      <c r="B7" s="10" t="s">
        <v>1396</v>
      </c>
      <c r="C7" s="10" t="s">
        <v>1391</v>
      </c>
      <c r="D7" s="10" t="s">
        <v>1397</v>
      </c>
      <c r="E7" s="10" t="s">
        <v>1398</v>
      </c>
      <c r="F7" s="11">
        <v>49500</v>
      </c>
      <c r="G7" s="10" t="s">
        <v>1394</v>
      </c>
    </row>
    <row r="8" spans="1:7">
      <c r="A8" s="10" t="s">
        <v>1399</v>
      </c>
      <c r="B8" s="10" t="s">
        <v>1400</v>
      </c>
      <c r="C8" s="10" t="s">
        <v>1391</v>
      </c>
      <c r="D8" s="10" t="s">
        <v>1401</v>
      </c>
      <c r="E8" s="10" t="s">
        <v>1393</v>
      </c>
      <c r="F8" s="11">
        <v>58700</v>
      </c>
      <c r="G8" s="10" t="s">
        <v>1394</v>
      </c>
    </row>
    <row r="9" spans="1:7">
      <c r="A9" s="10" t="s">
        <v>1402</v>
      </c>
      <c r="B9" s="10" t="s">
        <v>1403</v>
      </c>
      <c r="C9" s="10" t="s">
        <v>1391</v>
      </c>
      <c r="D9" s="10" t="s">
        <v>1404</v>
      </c>
      <c r="E9" s="10" t="s">
        <v>1405</v>
      </c>
      <c r="F9" s="11">
        <v>784547.6</v>
      </c>
      <c r="G9" s="10" t="s">
        <v>1394</v>
      </c>
    </row>
    <row r="10" spans="1:7">
      <c r="A10" s="10" t="s">
        <v>1402</v>
      </c>
      <c r="B10" s="10" t="s">
        <v>1403</v>
      </c>
      <c r="C10" s="10" t="s">
        <v>1391</v>
      </c>
      <c r="D10" s="10" t="s">
        <v>1404</v>
      </c>
      <c r="E10" s="10" t="s">
        <v>1406</v>
      </c>
      <c r="F10" s="11">
        <v>341948.88</v>
      </c>
      <c r="G10" s="10" t="s">
        <v>1394</v>
      </c>
    </row>
    <row r="11" spans="1:7">
      <c r="A11" s="10" t="s">
        <v>1407</v>
      </c>
      <c r="B11" s="10" t="s">
        <v>1408</v>
      </c>
      <c r="C11" s="10" t="s">
        <v>1391</v>
      </c>
      <c r="D11" s="10" t="s">
        <v>1409</v>
      </c>
      <c r="E11" s="10" t="s">
        <v>1410</v>
      </c>
      <c r="F11" s="11">
        <v>200000</v>
      </c>
      <c r="G11" s="10" t="s">
        <v>1394</v>
      </c>
    </row>
    <row r="12" spans="1:7">
      <c r="A12" s="10" t="s">
        <v>1411</v>
      </c>
      <c r="B12" s="10" t="s">
        <v>1412</v>
      </c>
      <c r="C12" s="10" t="s">
        <v>1391</v>
      </c>
      <c r="D12" s="10" t="s">
        <v>1413</v>
      </c>
      <c r="E12" s="10" t="s">
        <v>1393</v>
      </c>
      <c r="F12" s="11">
        <v>280000</v>
      </c>
      <c r="G12" s="10" t="s">
        <v>1394</v>
      </c>
    </row>
    <row r="13" spans="1:7">
      <c r="A13" s="10" t="s">
        <v>1414</v>
      </c>
      <c r="B13" s="10" t="s">
        <v>1415</v>
      </c>
      <c r="C13" s="10" t="s">
        <v>1391</v>
      </c>
      <c r="D13" s="10" t="s">
        <v>1404</v>
      </c>
      <c r="E13" s="10" t="s">
        <v>1416</v>
      </c>
      <c r="F13" s="11">
        <v>18900</v>
      </c>
      <c r="G13" s="10" t="s">
        <v>1394</v>
      </c>
    </row>
    <row r="14" spans="1:7">
      <c r="A14" s="10" t="s">
        <v>1417</v>
      </c>
      <c r="B14" s="10" t="s">
        <v>1418</v>
      </c>
      <c r="C14" s="10" t="s">
        <v>1391</v>
      </c>
      <c r="D14" s="10" t="s">
        <v>1419</v>
      </c>
      <c r="E14" s="10" t="s">
        <v>1393</v>
      </c>
      <c r="F14" s="11">
        <v>406000</v>
      </c>
      <c r="G14" s="10" t="s">
        <v>1394</v>
      </c>
    </row>
    <row r="15" spans="1:7">
      <c r="A15" s="10" t="s">
        <v>1420</v>
      </c>
      <c r="B15" s="10" t="s">
        <v>1421</v>
      </c>
      <c r="C15" s="10" t="s">
        <v>1391</v>
      </c>
      <c r="D15" s="10" t="s">
        <v>1422</v>
      </c>
      <c r="E15" s="10" t="s">
        <v>1393</v>
      </c>
      <c r="F15" s="11">
        <v>30000</v>
      </c>
      <c r="G15" s="10" t="s">
        <v>1394</v>
      </c>
    </row>
    <row r="16" spans="1:7">
      <c r="A16" s="10" t="s">
        <v>1423</v>
      </c>
      <c r="B16" s="10" t="s">
        <v>1424</v>
      </c>
      <c r="C16" s="10" t="s">
        <v>1391</v>
      </c>
      <c r="D16" s="10" t="s">
        <v>1425</v>
      </c>
      <c r="E16" s="10" t="s">
        <v>1426</v>
      </c>
      <c r="F16" s="11">
        <v>255800</v>
      </c>
      <c r="G16" s="10" t="s">
        <v>1394</v>
      </c>
    </row>
    <row r="17" spans="1:7">
      <c r="A17" s="10" t="s">
        <v>1427</v>
      </c>
      <c r="B17" s="10" t="s">
        <v>1428</v>
      </c>
      <c r="C17" s="10" t="s">
        <v>1391</v>
      </c>
      <c r="D17" s="10" t="s">
        <v>1429</v>
      </c>
      <c r="E17" s="10" t="s">
        <v>1430</v>
      </c>
      <c r="F17" s="11">
        <v>5430000</v>
      </c>
      <c r="G17" s="10" t="s">
        <v>1431</v>
      </c>
    </row>
    <row r="18" spans="1:7">
      <c r="A18" s="10" t="s">
        <v>1432</v>
      </c>
      <c r="B18" s="10" t="s">
        <v>1433</v>
      </c>
      <c r="C18" s="10" t="s">
        <v>1391</v>
      </c>
      <c r="D18" s="10" t="s">
        <v>1434</v>
      </c>
      <c r="E18" s="10" t="s">
        <v>1435</v>
      </c>
      <c r="F18" s="11">
        <v>2000000</v>
      </c>
      <c r="G18" s="10" t="s">
        <v>1431</v>
      </c>
    </row>
    <row r="19" spans="1:7">
      <c r="A19" s="10" t="s">
        <v>1436</v>
      </c>
      <c r="B19" s="10" t="s">
        <v>1437</v>
      </c>
      <c r="C19" s="10" t="s">
        <v>1391</v>
      </c>
      <c r="D19" s="10" t="s">
        <v>1434</v>
      </c>
      <c r="E19" s="10" t="s">
        <v>1435</v>
      </c>
      <c r="F19" s="11">
        <v>500000</v>
      </c>
      <c r="G19" s="10" t="s">
        <v>1431</v>
      </c>
    </row>
    <row r="20" spans="1:7">
      <c r="A20" s="10" t="s">
        <v>1438</v>
      </c>
      <c r="B20" s="10" t="s">
        <v>1439</v>
      </c>
      <c r="C20" s="10" t="s">
        <v>1391</v>
      </c>
      <c r="D20" s="10" t="s">
        <v>1440</v>
      </c>
      <c r="E20" s="10" t="s">
        <v>1405</v>
      </c>
      <c r="F20" s="11">
        <v>144000</v>
      </c>
      <c r="G20" s="10" t="s">
        <v>1431</v>
      </c>
    </row>
    <row r="21" spans="1:7">
      <c r="A21" s="10" t="s">
        <v>1441</v>
      </c>
      <c r="B21" s="10" t="s">
        <v>1442</v>
      </c>
      <c r="C21" s="10" t="s">
        <v>1391</v>
      </c>
      <c r="D21" s="10" t="s">
        <v>1429</v>
      </c>
      <c r="E21" s="10" t="s">
        <v>1430</v>
      </c>
      <c r="F21" s="11">
        <v>20090000</v>
      </c>
      <c r="G21" s="10" t="s">
        <v>1431</v>
      </c>
    </row>
    <row r="22" spans="1:7">
      <c r="A22" s="10" t="s">
        <v>1443</v>
      </c>
      <c r="B22" s="10" t="s">
        <v>1444</v>
      </c>
      <c r="C22" s="10" t="s">
        <v>1391</v>
      </c>
      <c r="D22" s="10" t="s">
        <v>1445</v>
      </c>
      <c r="E22" s="10" t="s">
        <v>1430</v>
      </c>
      <c r="F22" s="11">
        <v>15000000</v>
      </c>
      <c r="G22" s="10" t="s">
        <v>1431</v>
      </c>
    </row>
    <row r="23" spans="1:7">
      <c r="A23" s="10" t="s">
        <v>1446</v>
      </c>
      <c r="B23" s="10" t="s">
        <v>1447</v>
      </c>
      <c r="C23" s="10" t="s">
        <v>1391</v>
      </c>
      <c r="D23" s="10" t="s">
        <v>1434</v>
      </c>
      <c r="E23" s="10" t="s">
        <v>1448</v>
      </c>
      <c r="F23" s="11">
        <v>130500</v>
      </c>
      <c r="G23" s="10" t="s">
        <v>1431</v>
      </c>
    </row>
    <row r="24" spans="1:7">
      <c r="A24" s="10" t="s">
        <v>1449</v>
      </c>
      <c r="B24" s="10" t="s">
        <v>1450</v>
      </c>
      <c r="C24" s="10" t="s">
        <v>1391</v>
      </c>
      <c r="D24" s="10" t="s">
        <v>1445</v>
      </c>
      <c r="E24" s="10" t="s">
        <v>1451</v>
      </c>
      <c r="F24" s="11">
        <v>110000</v>
      </c>
      <c r="G24" s="10" t="s">
        <v>1431</v>
      </c>
    </row>
    <row r="25" spans="1:7">
      <c r="A25" s="10" t="s">
        <v>1452</v>
      </c>
      <c r="B25" s="10" t="s">
        <v>1453</v>
      </c>
      <c r="C25" s="10" t="s">
        <v>1391</v>
      </c>
      <c r="D25" s="10" t="s">
        <v>1445</v>
      </c>
      <c r="E25" s="10" t="s">
        <v>1454</v>
      </c>
      <c r="F25" s="11">
        <v>330000</v>
      </c>
      <c r="G25" s="10" t="s">
        <v>1431</v>
      </c>
    </row>
    <row r="26" spans="1:7">
      <c r="A26" s="10" t="s">
        <v>1452</v>
      </c>
      <c r="B26" s="10" t="s">
        <v>1453</v>
      </c>
      <c r="C26" s="10" t="s">
        <v>1391</v>
      </c>
      <c r="D26" s="10" t="s">
        <v>1445</v>
      </c>
      <c r="E26" s="10" t="s">
        <v>1454</v>
      </c>
      <c r="F26" s="11">
        <v>2660000</v>
      </c>
      <c r="G26" s="10" t="s">
        <v>1431</v>
      </c>
    </row>
    <row r="27" spans="1:7">
      <c r="A27" s="10" t="s">
        <v>1452</v>
      </c>
      <c r="B27" s="10" t="s">
        <v>1455</v>
      </c>
      <c r="C27" s="10" t="s">
        <v>1391</v>
      </c>
      <c r="D27" s="10" t="s">
        <v>1445</v>
      </c>
      <c r="E27" s="10" t="s">
        <v>1451</v>
      </c>
      <c r="F27" s="11">
        <v>630000</v>
      </c>
      <c r="G27" s="10" t="s">
        <v>1431</v>
      </c>
    </row>
    <row r="28" spans="1:7">
      <c r="A28" s="10" t="s">
        <v>1452</v>
      </c>
      <c r="B28" s="10" t="s">
        <v>1455</v>
      </c>
      <c r="C28" s="10" t="s">
        <v>1391</v>
      </c>
      <c r="D28" s="10" t="s">
        <v>1445</v>
      </c>
      <c r="E28" s="10" t="s">
        <v>1451</v>
      </c>
      <c r="F28" s="11">
        <v>480000</v>
      </c>
      <c r="G28" s="10" t="s">
        <v>1431</v>
      </c>
    </row>
    <row r="29" spans="1:7">
      <c r="A29" s="10" t="s">
        <v>1456</v>
      </c>
      <c r="B29" s="10" t="s">
        <v>1457</v>
      </c>
      <c r="C29" s="10" t="s">
        <v>1391</v>
      </c>
      <c r="D29" s="10" t="s">
        <v>1434</v>
      </c>
      <c r="E29" s="10" t="s">
        <v>1454</v>
      </c>
      <c r="F29" s="11">
        <v>30000</v>
      </c>
      <c r="G29" s="10" t="s">
        <v>1431</v>
      </c>
    </row>
    <row r="30" spans="1:7">
      <c r="A30" s="10" t="s">
        <v>1456</v>
      </c>
      <c r="B30" s="10" t="s">
        <v>1457</v>
      </c>
      <c r="C30" s="10" t="s">
        <v>1391</v>
      </c>
      <c r="D30" s="10" t="s">
        <v>1434</v>
      </c>
      <c r="E30" s="10" t="s">
        <v>1454</v>
      </c>
      <c r="F30" s="11">
        <v>60000</v>
      </c>
      <c r="G30" s="10" t="s">
        <v>1431</v>
      </c>
    </row>
    <row r="31" spans="1:7">
      <c r="A31" s="10" t="s">
        <v>1456</v>
      </c>
      <c r="B31" s="10" t="s">
        <v>1458</v>
      </c>
      <c r="C31" s="10" t="s">
        <v>1391</v>
      </c>
      <c r="D31" s="10" t="s">
        <v>1434</v>
      </c>
      <c r="E31" s="10" t="s">
        <v>1454</v>
      </c>
      <c r="F31" s="11">
        <v>600000</v>
      </c>
      <c r="G31" s="10" t="s">
        <v>1431</v>
      </c>
    </row>
    <row r="32" spans="1:7">
      <c r="A32" s="10" t="s">
        <v>1456</v>
      </c>
      <c r="B32" s="10" t="s">
        <v>1458</v>
      </c>
      <c r="C32" s="10" t="s">
        <v>1391</v>
      </c>
      <c r="D32" s="10" t="s">
        <v>1434</v>
      </c>
      <c r="E32" s="10" t="s">
        <v>1454</v>
      </c>
      <c r="F32" s="11">
        <v>70000</v>
      </c>
      <c r="G32" s="10" t="s">
        <v>1431</v>
      </c>
    </row>
    <row r="33" spans="1:7">
      <c r="A33" s="10" t="s">
        <v>1456</v>
      </c>
      <c r="B33" s="10" t="s">
        <v>1459</v>
      </c>
      <c r="C33" s="10" t="s">
        <v>1391</v>
      </c>
      <c r="D33" s="10" t="s">
        <v>1434</v>
      </c>
      <c r="E33" s="10" t="s">
        <v>1451</v>
      </c>
      <c r="F33" s="11">
        <v>1330000</v>
      </c>
      <c r="G33" s="10" t="s">
        <v>1431</v>
      </c>
    </row>
    <row r="34" spans="1:7">
      <c r="A34" s="10" t="s">
        <v>1456</v>
      </c>
      <c r="B34" s="10" t="s">
        <v>1459</v>
      </c>
      <c r="C34" s="10" t="s">
        <v>1391</v>
      </c>
      <c r="D34" s="10" t="s">
        <v>1434</v>
      </c>
      <c r="E34" s="10" t="s">
        <v>1451</v>
      </c>
      <c r="F34" s="11">
        <v>170000</v>
      </c>
      <c r="G34" s="10" t="s">
        <v>1431</v>
      </c>
    </row>
    <row r="35" spans="1:7">
      <c r="A35" s="10" t="s">
        <v>1460</v>
      </c>
      <c r="B35" s="10" t="s">
        <v>1461</v>
      </c>
      <c r="C35" s="10" t="s">
        <v>1391</v>
      </c>
      <c r="D35" s="10" t="s">
        <v>1462</v>
      </c>
      <c r="E35" s="10" t="s">
        <v>1451</v>
      </c>
      <c r="F35" s="11">
        <v>1410000</v>
      </c>
      <c r="G35" s="10" t="s">
        <v>1431</v>
      </c>
    </row>
    <row r="36" spans="1:7">
      <c r="A36" s="10" t="s">
        <v>1460</v>
      </c>
      <c r="B36" s="10" t="s">
        <v>1461</v>
      </c>
      <c r="C36" s="10" t="s">
        <v>1391</v>
      </c>
      <c r="D36" s="10" t="s">
        <v>1462</v>
      </c>
      <c r="E36" s="10" t="s">
        <v>1451</v>
      </c>
      <c r="F36" s="11">
        <v>658000</v>
      </c>
      <c r="G36" s="10" t="s">
        <v>1431</v>
      </c>
    </row>
    <row r="37" spans="1:7">
      <c r="A37" s="10" t="s">
        <v>1460</v>
      </c>
      <c r="B37" s="10" t="s">
        <v>1461</v>
      </c>
      <c r="C37" s="10" t="s">
        <v>1391</v>
      </c>
      <c r="D37" s="10" t="s">
        <v>1462</v>
      </c>
      <c r="E37" s="10" t="s">
        <v>1451</v>
      </c>
      <c r="F37" s="11">
        <v>6908400</v>
      </c>
      <c r="G37" s="10" t="s">
        <v>1431</v>
      </c>
    </row>
    <row r="38" spans="1:7">
      <c r="A38" s="10" t="s">
        <v>1460</v>
      </c>
      <c r="B38" s="10" t="s">
        <v>1461</v>
      </c>
      <c r="C38" s="10" t="s">
        <v>1391</v>
      </c>
      <c r="D38" s="10" t="s">
        <v>1462</v>
      </c>
      <c r="E38" s="10" t="s">
        <v>1451</v>
      </c>
      <c r="F38" s="11">
        <v>97100</v>
      </c>
      <c r="G38" s="10" t="s">
        <v>1431</v>
      </c>
    </row>
    <row r="39" spans="1:7">
      <c r="A39" s="10" t="s">
        <v>1463</v>
      </c>
      <c r="B39" s="10" t="s">
        <v>1464</v>
      </c>
      <c r="C39" s="10" t="s">
        <v>1391</v>
      </c>
      <c r="D39" s="10" t="s">
        <v>1465</v>
      </c>
      <c r="E39" s="10" t="s">
        <v>1451</v>
      </c>
      <c r="F39" s="11">
        <v>873000</v>
      </c>
      <c r="G39" s="10" t="s">
        <v>1431</v>
      </c>
    </row>
    <row r="40" spans="1:7">
      <c r="A40" s="10" t="s">
        <v>1463</v>
      </c>
      <c r="B40" s="10" t="s">
        <v>1464</v>
      </c>
      <c r="C40" s="10" t="s">
        <v>1391</v>
      </c>
      <c r="D40" s="10" t="s">
        <v>1429</v>
      </c>
      <c r="E40" s="10" t="s">
        <v>1451</v>
      </c>
      <c r="F40" s="11">
        <v>1587900</v>
      </c>
      <c r="G40" s="10" t="s">
        <v>1431</v>
      </c>
    </row>
    <row r="41" spans="1:7">
      <c r="A41" s="10" t="s">
        <v>1463</v>
      </c>
      <c r="B41" s="10" t="s">
        <v>1464</v>
      </c>
      <c r="C41" s="10" t="s">
        <v>1391</v>
      </c>
      <c r="D41" s="10" t="s">
        <v>1465</v>
      </c>
      <c r="E41" s="10" t="s">
        <v>1451</v>
      </c>
      <c r="F41" s="11">
        <v>9500000</v>
      </c>
      <c r="G41" s="10" t="s">
        <v>1431</v>
      </c>
    </row>
    <row r="42" spans="1:7">
      <c r="A42" s="10" t="s">
        <v>1463</v>
      </c>
      <c r="B42" s="10" t="s">
        <v>1464</v>
      </c>
      <c r="C42" s="10" t="s">
        <v>1391</v>
      </c>
      <c r="D42" s="10" t="s">
        <v>1429</v>
      </c>
      <c r="E42" s="10" t="s">
        <v>1451</v>
      </c>
      <c r="F42" s="11">
        <v>10187100</v>
      </c>
      <c r="G42" s="10" t="s">
        <v>1431</v>
      </c>
    </row>
    <row r="43" spans="1:7">
      <c r="A43" s="10" t="s">
        <v>1463</v>
      </c>
      <c r="B43" s="10" t="s">
        <v>1466</v>
      </c>
      <c r="C43" s="10" t="s">
        <v>1391</v>
      </c>
      <c r="D43" s="10" t="s">
        <v>1429</v>
      </c>
      <c r="E43" s="10" t="s">
        <v>1454</v>
      </c>
      <c r="F43" s="11">
        <v>12939700</v>
      </c>
      <c r="G43" s="10" t="s">
        <v>1431</v>
      </c>
    </row>
    <row r="44" spans="1:7">
      <c r="A44" s="10" t="s">
        <v>1463</v>
      </c>
      <c r="B44" s="10" t="s">
        <v>1466</v>
      </c>
      <c r="C44" s="10" t="s">
        <v>1391</v>
      </c>
      <c r="D44" s="10" t="s">
        <v>1429</v>
      </c>
      <c r="E44" s="10" t="s">
        <v>1454</v>
      </c>
      <c r="F44" s="11">
        <v>2263800</v>
      </c>
      <c r="G44" s="10" t="s">
        <v>1431</v>
      </c>
    </row>
    <row r="45" spans="1:7">
      <c r="A45" s="10" t="s">
        <v>1463</v>
      </c>
      <c r="B45" s="10" t="s">
        <v>1467</v>
      </c>
      <c r="C45" s="10" t="s">
        <v>1391</v>
      </c>
      <c r="D45" s="10" t="s">
        <v>1429</v>
      </c>
      <c r="E45" s="10" t="s">
        <v>1405</v>
      </c>
      <c r="F45" s="11">
        <v>1010700</v>
      </c>
      <c r="G45" s="10" t="s">
        <v>1431</v>
      </c>
    </row>
    <row r="46" spans="1:7">
      <c r="A46" s="10" t="s">
        <v>1463</v>
      </c>
      <c r="B46" s="10" t="s">
        <v>1467</v>
      </c>
      <c r="C46" s="10" t="s">
        <v>1391</v>
      </c>
      <c r="D46" s="10" t="s">
        <v>1465</v>
      </c>
      <c r="E46" s="10" t="s">
        <v>1405</v>
      </c>
      <c r="F46" s="11">
        <v>3865300</v>
      </c>
      <c r="G46" s="10" t="s">
        <v>1431</v>
      </c>
    </row>
    <row r="47" spans="1:7">
      <c r="A47" s="10" t="s">
        <v>1463</v>
      </c>
      <c r="B47" s="10" t="s">
        <v>1467</v>
      </c>
      <c r="C47" s="10" t="s">
        <v>1391</v>
      </c>
      <c r="D47" s="10" t="s">
        <v>1465</v>
      </c>
      <c r="E47" s="10" t="s">
        <v>1405</v>
      </c>
      <c r="F47" s="11">
        <v>1965100</v>
      </c>
      <c r="G47" s="10" t="s">
        <v>1431</v>
      </c>
    </row>
    <row r="48" spans="1:7">
      <c r="A48" s="10" t="s">
        <v>1463</v>
      </c>
      <c r="B48" s="10" t="s">
        <v>1468</v>
      </c>
      <c r="C48" s="10" t="s">
        <v>1391</v>
      </c>
      <c r="D48" s="10" t="s">
        <v>1429</v>
      </c>
      <c r="E48" s="10" t="s">
        <v>1435</v>
      </c>
      <c r="F48" s="11">
        <v>9470000</v>
      </c>
      <c r="G48" s="10" t="s">
        <v>1431</v>
      </c>
    </row>
    <row r="49" spans="1:7">
      <c r="A49" s="10" t="s">
        <v>1463</v>
      </c>
      <c r="B49" s="10" t="s">
        <v>1468</v>
      </c>
      <c r="C49" s="10" t="s">
        <v>1391</v>
      </c>
      <c r="D49" s="10" t="s">
        <v>1429</v>
      </c>
      <c r="E49" s="10" t="s">
        <v>1448</v>
      </c>
      <c r="F49" s="11">
        <v>467900</v>
      </c>
      <c r="G49" s="10" t="s">
        <v>1431</v>
      </c>
    </row>
    <row r="50" spans="1:7">
      <c r="A50" s="10" t="s">
        <v>1463</v>
      </c>
      <c r="B50" s="10" t="s">
        <v>1468</v>
      </c>
      <c r="C50" s="10" t="s">
        <v>1391</v>
      </c>
      <c r="D50" s="10" t="s">
        <v>1429</v>
      </c>
      <c r="E50" s="10" t="s">
        <v>1405</v>
      </c>
      <c r="F50" s="11">
        <v>2350000</v>
      </c>
      <c r="G50" s="10" t="s">
        <v>1431</v>
      </c>
    </row>
    <row r="51" spans="1:7">
      <c r="A51" s="10" t="s">
        <v>1469</v>
      </c>
      <c r="B51" s="10" t="s">
        <v>1470</v>
      </c>
      <c r="C51" s="10" t="s">
        <v>1391</v>
      </c>
      <c r="D51" s="10" t="s">
        <v>1471</v>
      </c>
      <c r="E51" s="10" t="s">
        <v>1472</v>
      </c>
      <c r="F51" s="11">
        <v>85000</v>
      </c>
      <c r="G51" s="10" t="s">
        <v>1431</v>
      </c>
    </row>
    <row r="52" spans="1:7">
      <c r="A52" s="10" t="s">
        <v>1473</v>
      </c>
      <c r="B52" s="10" t="s">
        <v>1474</v>
      </c>
      <c r="C52" s="10" t="s">
        <v>1391</v>
      </c>
      <c r="D52" s="10" t="s">
        <v>1475</v>
      </c>
      <c r="E52" s="10" t="s">
        <v>1476</v>
      </c>
      <c r="F52" s="11">
        <v>2880000</v>
      </c>
      <c r="G52" s="10" t="s">
        <v>1431</v>
      </c>
    </row>
    <row r="53" spans="1:7">
      <c r="A53" s="10" t="s">
        <v>1477</v>
      </c>
      <c r="B53" s="10" t="s">
        <v>1478</v>
      </c>
      <c r="C53" s="10" t="s">
        <v>1479</v>
      </c>
      <c r="D53" s="10" t="s">
        <v>1480</v>
      </c>
      <c r="E53" s="10" t="s">
        <v>1472</v>
      </c>
      <c r="F53" s="11">
        <v>30000</v>
      </c>
      <c r="G53" s="10" t="s">
        <v>1431</v>
      </c>
    </row>
    <row r="54" spans="1:7">
      <c r="A54" s="10" t="s">
        <v>1481</v>
      </c>
      <c r="B54" s="10" t="s">
        <v>1482</v>
      </c>
      <c r="C54" s="10" t="s">
        <v>1391</v>
      </c>
      <c r="D54" s="10" t="s">
        <v>1483</v>
      </c>
      <c r="E54" s="10" t="s">
        <v>1472</v>
      </c>
      <c r="F54" s="11">
        <v>134000</v>
      </c>
      <c r="G54" s="10" t="s">
        <v>1431</v>
      </c>
    </row>
    <row r="55" spans="1:7">
      <c r="A55" s="10" t="s">
        <v>1481</v>
      </c>
      <c r="B55" s="10" t="s">
        <v>1482</v>
      </c>
      <c r="C55" s="10" t="s">
        <v>1391</v>
      </c>
      <c r="D55" s="10" t="s">
        <v>1483</v>
      </c>
      <c r="E55" s="10" t="s">
        <v>1472</v>
      </c>
      <c r="F55" s="11">
        <v>475360</v>
      </c>
      <c r="G55" s="10" t="s">
        <v>1431</v>
      </c>
    </row>
    <row r="56" spans="1:7">
      <c r="A56" s="10" t="s">
        <v>1481</v>
      </c>
      <c r="B56" s="10" t="s">
        <v>1482</v>
      </c>
      <c r="C56" s="10" t="s">
        <v>1391</v>
      </c>
      <c r="D56" s="10" t="s">
        <v>1484</v>
      </c>
      <c r="E56" s="10" t="s">
        <v>1472</v>
      </c>
      <c r="F56" s="11">
        <v>310000</v>
      </c>
      <c r="G56" s="10" t="s">
        <v>1431</v>
      </c>
    </row>
    <row r="57" spans="1:7">
      <c r="A57" s="10" t="s">
        <v>1481</v>
      </c>
      <c r="B57" s="10" t="s">
        <v>1482</v>
      </c>
      <c r="C57" s="10" t="s">
        <v>1391</v>
      </c>
      <c r="D57" s="10" t="s">
        <v>1483</v>
      </c>
      <c r="E57" s="10" t="s">
        <v>1472</v>
      </c>
      <c r="F57" s="11">
        <v>3561850</v>
      </c>
      <c r="G57" s="10" t="s">
        <v>1431</v>
      </c>
    </row>
    <row r="58" spans="1:7">
      <c r="A58" s="10" t="s">
        <v>1481</v>
      </c>
      <c r="B58" s="10" t="s">
        <v>1482</v>
      </c>
      <c r="C58" s="10" t="s">
        <v>1391</v>
      </c>
      <c r="D58" s="10" t="s">
        <v>1483</v>
      </c>
      <c r="E58" s="10" t="s">
        <v>1472</v>
      </c>
      <c r="F58" s="11">
        <v>650000</v>
      </c>
      <c r="G58" s="10" t="s">
        <v>1431</v>
      </c>
    </row>
    <row r="59" spans="1:7">
      <c r="A59" s="10" t="s">
        <v>1481</v>
      </c>
      <c r="B59" s="10" t="s">
        <v>1482</v>
      </c>
      <c r="C59" s="10" t="s">
        <v>1391</v>
      </c>
      <c r="D59" s="10" t="s">
        <v>1471</v>
      </c>
      <c r="E59" s="10" t="s">
        <v>1472</v>
      </c>
      <c r="F59" s="11">
        <v>680000</v>
      </c>
      <c r="G59" s="10" t="s">
        <v>1431</v>
      </c>
    </row>
    <row r="60" spans="1:7">
      <c r="A60" s="10" t="s">
        <v>1460</v>
      </c>
      <c r="B60" s="10" t="s">
        <v>1485</v>
      </c>
      <c r="C60" s="10" t="s">
        <v>1391</v>
      </c>
      <c r="D60" s="10" t="s">
        <v>1462</v>
      </c>
      <c r="E60" s="10" t="s">
        <v>1451</v>
      </c>
      <c r="F60" s="11">
        <v>137900</v>
      </c>
      <c r="G60" s="10" t="s">
        <v>1431</v>
      </c>
    </row>
    <row r="61" spans="1:7">
      <c r="A61" s="10" t="s">
        <v>1460</v>
      </c>
      <c r="B61" s="10" t="s">
        <v>1485</v>
      </c>
      <c r="C61" s="10" t="s">
        <v>1391</v>
      </c>
      <c r="D61" s="10" t="s">
        <v>1462</v>
      </c>
      <c r="E61" s="10" t="s">
        <v>1451</v>
      </c>
      <c r="F61" s="11">
        <v>138200</v>
      </c>
      <c r="G61" s="10" t="s">
        <v>1431</v>
      </c>
    </row>
    <row r="62" spans="1:7">
      <c r="A62" s="10" t="s">
        <v>1486</v>
      </c>
      <c r="B62" s="10" t="s">
        <v>1487</v>
      </c>
      <c r="C62" s="10" t="s">
        <v>1391</v>
      </c>
      <c r="D62" s="10" t="s">
        <v>1488</v>
      </c>
      <c r="E62" s="10" t="s">
        <v>1405</v>
      </c>
      <c r="F62" s="11">
        <v>4075500</v>
      </c>
      <c r="G62" s="10" t="s">
        <v>1489</v>
      </c>
    </row>
    <row r="63" spans="1:7">
      <c r="A63" s="10" t="s">
        <v>1490</v>
      </c>
      <c r="B63" s="10" t="s">
        <v>1491</v>
      </c>
      <c r="C63" s="10" t="s">
        <v>1391</v>
      </c>
      <c r="D63" s="10" t="s">
        <v>1492</v>
      </c>
      <c r="E63" s="10" t="s">
        <v>1493</v>
      </c>
      <c r="F63" s="11">
        <v>1974694</v>
      </c>
      <c r="G63" s="10" t="s">
        <v>1489</v>
      </c>
    </row>
    <row r="64" spans="1:7">
      <c r="A64" s="10" t="s">
        <v>1494</v>
      </c>
      <c r="B64" s="10" t="s">
        <v>1495</v>
      </c>
      <c r="C64" s="10" t="s">
        <v>1391</v>
      </c>
      <c r="D64" s="10" t="s">
        <v>1496</v>
      </c>
      <c r="E64" s="10" t="s">
        <v>1497</v>
      </c>
      <c r="F64" s="11">
        <v>2213100</v>
      </c>
      <c r="G64" s="10" t="s">
        <v>1489</v>
      </c>
    </row>
    <row r="65" spans="1:7">
      <c r="A65" s="10" t="s">
        <v>1498</v>
      </c>
      <c r="B65" s="10" t="s">
        <v>1499</v>
      </c>
      <c r="C65" s="10" t="s">
        <v>1391</v>
      </c>
      <c r="D65" s="10" t="s">
        <v>1500</v>
      </c>
      <c r="E65" s="10" t="s">
        <v>1497</v>
      </c>
      <c r="F65" s="11">
        <v>3140000</v>
      </c>
      <c r="G65" s="10" t="s">
        <v>1489</v>
      </c>
    </row>
    <row r="66" spans="1:7">
      <c r="A66" s="10" t="s">
        <v>1501</v>
      </c>
      <c r="B66" s="10" t="s">
        <v>1502</v>
      </c>
      <c r="C66" s="10" t="s">
        <v>1391</v>
      </c>
      <c r="D66" s="10" t="s">
        <v>1503</v>
      </c>
      <c r="E66" s="10" t="s">
        <v>1497</v>
      </c>
      <c r="F66" s="11">
        <v>2970000</v>
      </c>
      <c r="G66" s="10" t="s">
        <v>1489</v>
      </c>
    </row>
    <row r="67" spans="1:7">
      <c r="A67" s="10" t="s">
        <v>1504</v>
      </c>
      <c r="B67" s="10" t="s">
        <v>1505</v>
      </c>
      <c r="C67" s="10" t="s">
        <v>1391</v>
      </c>
      <c r="D67" s="10" t="s">
        <v>1496</v>
      </c>
      <c r="E67" s="10" t="s">
        <v>1497</v>
      </c>
      <c r="F67" s="11">
        <v>520000</v>
      </c>
      <c r="G67" s="10" t="s">
        <v>1489</v>
      </c>
    </row>
    <row r="68" spans="1:7">
      <c r="A68" s="10" t="s">
        <v>1506</v>
      </c>
      <c r="B68" s="10" t="s">
        <v>1507</v>
      </c>
      <c r="C68" s="10" t="s">
        <v>1391</v>
      </c>
      <c r="D68" s="10" t="s">
        <v>1508</v>
      </c>
      <c r="E68" s="10" t="s">
        <v>1405</v>
      </c>
      <c r="F68" s="11">
        <v>50600</v>
      </c>
      <c r="G68" s="10" t="s">
        <v>1489</v>
      </c>
    </row>
    <row r="69" spans="1:7">
      <c r="A69" s="10" t="s">
        <v>1506</v>
      </c>
      <c r="B69" s="10" t="s">
        <v>1507</v>
      </c>
      <c r="C69" s="10" t="s">
        <v>1391</v>
      </c>
      <c r="D69" s="10" t="s">
        <v>1508</v>
      </c>
      <c r="E69" s="10" t="s">
        <v>1405</v>
      </c>
      <c r="F69" s="11">
        <v>96700</v>
      </c>
      <c r="G69" s="10" t="s">
        <v>1489</v>
      </c>
    </row>
    <row r="70" spans="1:7">
      <c r="A70" s="10" t="s">
        <v>1509</v>
      </c>
      <c r="B70" s="10" t="s">
        <v>1510</v>
      </c>
      <c r="C70" s="10" t="s">
        <v>1391</v>
      </c>
      <c r="D70" s="10" t="s">
        <v>1511</v>
      </c>
      <c r="E70" s="10" t="s">
        <v>1497</v>
      </c>
      <c r="F70" s="11">
        <v>100000</v>
      </c>
      <c r="G70" s="10" t="s">
        <v>1489</v>
      </c>
    </row>
    <row r="71" spans="1:7">
      <c r="A71" s="10" t="s">
        <v>1512</v>
      </c>
      <c r="B71" s="10" t="s">
        <v>1513</v>
      </c>
      <c r="C71" s="10" t="s">
        <v>1391</v>
      </c>
      <c r="D71" s="10" t="s">
        <v>1514</v>
      </c>
      <c r="E71" s="10" t="s">
        <v>1515</v>
      </c>
      <c r="F71" s="11">
        <v>75830000</v>
      </c>
      <c r="G71" s="10" t="s">
        <v>1516</v>
      </c>
    </row>
    <row r="72" spans="1:7">
      <c r="A72" s="10" t="s">
        <v>1517</v>
      </c>
      <c r="B72" s="10" t="s">
        <v>1518</v>
      </c>
      <c r="C72" s="10" t="s">
        <v>1479</v>
      </c>
      <c r="D72" s="10" t="s">
        <v>1519</v>
      </c>
      <c r="E72" s="10" t="s">
        <v>1454</v>
      </c>
      <c r="F72" s="11">
        <v>160000</v>
      </c>
      <c r="G72" s="10" t="s">
        <v>1516</v>
      </c>
    </row>
    <row r="73" spans="1:7">
      <c r="A73" s="10" t="s">
        <v>1517</v>
      </c>
      <c r="B73" s="10" t="s">
        <v>1518</v>
      </c>
      <c r="C73" s="10" t="s">
        <v>1479</v>
      </c>
      <c r="D73" s="10" t="s">
        <v>1519</v>
      </c>
      <c r="E73" s="10" t="s">
        <v>1472</v>
      </c>
      <c r="F73" s="11">
        <v>90000</v>
      </c>
      <c r="G73" s="10" t="s">
        <v>1516</v>
      </c>
    </row>
    <row r="74" spans="1:7">
      <c r="A74" s="10" t="s">
        <v>1520</v>
      </c>
      <c r="B74" s="10" t="s">
        <v>1521</v>
      </c>
      <c r="C74" s="10" t="s">
        <v>1391</v>
      </c>
      <c r="D74" s="10" t="s">
        <v>1522</v>
      </c>
      <c r="E74" s="10" t="s">
        <v>1523</v>
      </c>
      <c r="F74" s="11">
        <v>13770000</v>
      </c>
      <c r="G74" s="10" t="s">
        <v>1516</v>
      </c>
    </row>
    <row r="75" spans="1:7">
      <c r="A75" s="10" t="s">
        <v>1520</v>
      </c>
      <c r="B75" s="10" t="s">
        <v>1521</v>
      </c>
      <c r="C75" s="10" t="s">
        <v>1391</v>
      </c>
      <c r="D75" s="10" t="s">
        <v>1524</v>
      </c>
      <c r="E75" s="10" t="s">
        <v>1523</v>
      </c>
      <c r="F75" s="11">
        <v>5100000</v>
      </c>
      <c r="G75" s="10" t="s">
        <v>1516</v>
      </c>
    </row>
    <row r="76" spans="1:7">
      <c r="A76" s="10" t="s">
        <v>1520</v>
      </c>
      <c r="B76" s="10" t="s">
        <v>1521</v>
      </c>
      <c r="C76" s="10" t="s">
        <v>1391</v>
      </c>
      <c r="D76" s="10" t="s">
        <v>1525</v>
      </c>
      <c r="E76" s="10" t="s">
        <v>1523</v>
      </c>
      <c r="F76" s="11">
        <v>400000</v>
      </c>
      <c r="G76" s="10" t="s">
        <v>1516</v>
      </c>
    </row>
    <row r="77" spans="1:7">
      <c r="A77" s="10" t="s">
        <v>1520</v>
      </c>
      <c r="B77" s="10" t="s">
        <v>1521</v>
      </c>
      <c r="C77" s="10" t="s">
        <v>1391</v>
      </c>
      <c r="D77" s="10" t="s">
        <v>1526</v>
      </c>
      <c r="E77" s="10" t="s">
        <v>1523</v>
      </c>
      <c r="F77" s="11">
        <v>2010000</v>
      </c>
      <c r="G77" s="10" t="s">
        <v>1516</v>
      </c>
    </row>
    <row r="78" spans="1:7">
      <c r="A78" s="10" t="s">
        <v>1520</v>
      </c>
      <c r="B78" s="10" t="s">
        <v>1521</v>
      </c>
      <c r="C78" s="10" t="s">
        <v>1391</v>
      </c>
      <c r="D78" s="10" t="s">
        <v>1527</v>
      </c>
      <c r="E78" s="10" t="s">
        <v>1523</v>
      </c>
      <c r="F78" s="11">
        <v>33300000</v>
      </c>
      <c r="G78" s="10" t="s">
        <v>1516</v>
      </c>
    </row>
    <row r="79" spans="1:7">
      <c r="A79" s="10" t="s">
        <v>1520</v>
      </c>
      <c r="B79" s="10" t="s">
        <v>1521</v>
      </c>
      <c r="C79" s="10" t="s">
        <v>1391</v>
      </c>
      <c r="D79" s="10" t="s">
        <v>1528</v>
      </c>
      <c r="E79" s="10" t="s">
        <v>1523</v>
      </c>
      <c r="F79" s="11">
        <v>1200000</v>
      </c>
      <c r="G79" s="10" t="s">
        <v>1516</v>
      </c>
    </row>
    <row r="80" spans="1:7">
      <c r="A80" s="10" t="s">
        <v>1529</v>
      </c>
      <c r="B80" s="10" t="s">
        <v>1530</v>
      </c>
      <c r="C80" s="10" t="s">
        <v>1391</v>
      </c>
      <c r="D80" s="10" t="s">
        <v>1531</v>
      </c>
      <c r="E80" s="10" t="s">
        <v>1532</v>
      </c>
      <c r="F80" s="11">
        <v>100000</v>
      </c>
      <c r="G80" s="10" t="s">
        <v>1516</v>
      </c>
    </row>
    <row r="81" spans="1:7">
      <c r="A81" s="10" t="s">
        <v>1529</v>
      </c>
      <c r="B81" s="10" t="s">
        <v>1530</v>
      </c>
      <c r="C81" s="10" t="s">
        <v>1391</v>
      </c>
      <c r="D81" s="10" t="s">
        <v>1533</v>
      </c>
      <c r="E81" s="10" t="s">
        <v>1523</v>
      </c>
      <c r="F81" s="11">
        <v>520000</v>
      </c>
      <c r="G81" s="10" t="s">
        <v>1516</v>
      </c>
    </row>
    <row r="82" spans="1:7">
      <c r="A82" s="10" t="s">
        <v>1529</v>
      </c>
      <c r="B82" s="10" t="s">
        <v>1530</v>
      </c>
      <c r="C82" s="10" t="s">
        <v>1391</v>
      </c>
      <c r="D82" s="10" t="s">
        <v>1534</v>
      </c>
      <c r="E82" s="10" t="s">
        <v>1398</v>
      </c>
      <c r="F82" s="11">
        <v>450000</v>
      </c>
      <c r="G82" s="10" t="s">
        <v>1516</v>
      </c>
    </row>
    <row r="83" spans="1:7">
      <c r="A83" s="10" t="s">
        <v>1529</v>
      </c>
      <c r="B83" s="10" t="s">
        <v>1530</v>
      </c>
      <c r="C83" s="10" t="s">
        <v>1391</v>
      </c>
      <c r="D83" s="10" t="s">
        <v>1534</v>
      </c>
      <c r="E83" s="10" t="s">
        <v>1532</v>
      </c>
      <c r="F83" s="11">
        <v>600000</v>
      </c>
      <c r="G83" s="10" t="s">
        <v>1516</v>
      </c>
    </row>
    <row r="84" spans="1:7">
      <c r="A84" s="10" t="s">
        <v>1529</v>
      </c>
      <c r="B84" s="10" t="s">
        <v>1530</v>
      </c>
      <c r="C84" s="10" t="s">
        <v>1391</v>
      </c>
      <c r="D84" s="10" t="s">
        <v>1535</v>
      </c>
      <c r="E84" s="10" t="s">
        <v>1523</v>
      </c>
      <c r="F84" s="11">
        <v>300000</v>
      </c>
      <c r="G84" s="10" t="s">
        <v>1516</v>
      </c>
    </row>
    <row r="85" spans="1:7">
      <c r="A85" s="10" t="s">
        <v>1529</v>
      </c>
      <c r="B85" s="10" t="s">
        <v>1530</v>
      </c>
      <c r="C85" s="10" t="s">
        <v>1391</v>
      </c>
      <c r="D85" s="10" t="s">
        <v>1536</v>
      </c>
      <c r="E85" s="10" t="s">
        <v>1405</v>
      </c>
      <c r="F85" s="11">
        <v>400000</v>
      </c>
      <c r="G85" s="10" t="s">
        <v>1516</v>
      </c>
    </row>
    <row r="86" spans="1:7">
      <c r="A86" s="10" t="s">
        <v>1529</v>
      </c>
      <c r="B86" s="10" t="s">
        <v>1530</v>
      </c>
      <c r="C86" s="10" t="s">
        <v>1391</v>
      </c>
      <c r="D86" s="10" t="s">
        <v>1537</v>
      </c>
      <c r="E86" s="10" t="s">
        <v>1405</v>
      </c>
      <c r="F86" s="11">
        <v>600000</v>
      </c>
      <c r="G86" s="10" t="s">
        <v>1516</v>
      </c>
    </row>
    <row r="87" spans="1:7">
      <c r="A87" s="10" t="s">
        <v>1529</v>
      </c>
      <c r="B87" s="10" t="s">
        <v>1530</v>
      </c>
      <c r="C87" s="10" t="s">
        <v>1391</v>
      </c>
      <c r="D87" s="10" t="s">
        <v>1538</v>
      </c>
      <c r="E87" s="10" t="s">
        <v>1523</v>
      </c>
      <c r="F87" s="11">
        <v>2700000</v>
      </c>
      <c r="G87" s="10" t="s">
        <v>1516</v>
      </c>
    </row>
    <row r="88" spans="1:7">
      <c r="A88" s="10" t="s">
        <v>1529</v>
      </c>
      <c r="B88" s="10" t="s">
        <v>1530</v>
      </c>
      <c r="C88" s="10" t="s">
        <v>1391</v>
      </c>
      <c r="D88" s="10" t="s">
        <v>1533</v>
      </c>
      <c r="E88" s="10" t="s">
        <v>1523</v>
      </c>
      <c r="F88" s="11">
        <v>3300000</v>
      </c>
      <c r="G88" s="10" t="s">
        <v>1516</v>
      </c>
    </row>
    <row r="89" spans="1:7">
      <c r="A89" s="10" t="s">
        <v>1529</v>
      </c>
      <c r="B89" s="10" t="s">
        <v>1530</v>
      </c>
      <c r="C89" s="10" t="s">
        <v>1391</v>
      </c>
      <c r="D89" s="10" t="s">
        <v>1538</v>
      </c>
      <c r="E89" s="10" t="s">
        <v>1523</v>
      </c>
      <c r="F89" s="11">
        <v>790000</v>
      </c>
      <c r="G89" s="10" t="s">
        <v>1516</v>
      </c>
    </row>
    <row r="90" spans="1:7">
      <c r="A90" s="10" t="s">
        <v>1529</v>
      </c>
      <c r="B90" s="10" t="s">
        <v>1530</v>
      </c>
      <c r="C90" s="10" t="s">
        <v>1391</v>
      </c>
      <c r="D90" s="10" t="s">
        <v>1531</v>
      </c>
      <c r="E90" s="10" t="s">
        <v>1523</v>
      </c>
      <c r="F90" s="11">
        <v>60000</v>
      </c>
      <c r="G90" s="10" t="s">
        <v>1516</v>
      </c>
    </row>
    <row r="91" spans="1:7">
      <c r="A91" s="10" t="s">
        <v>1539</v>
      </c>
      <c r="B91" s="10" t="s">
        <v>1540</v>
      </c>
      <c r="C91" s="10" t="s">
        <v>1391</v>
      </c>
      <c r="D91" s="10" t="s">
        <v>1541</v>
      </c>
      <c r="E91" s="10" t="s">
        <v>1523</v>
      </c>
      <c r="F91" s="11">
        <v>17750000</v>
      </c>
      <c r="G91" s="10" t="s">
        <v>1516</v>
      </c>
    </row>
    <row r="92" spans="1:7">
      <c r="A92" s="10" t="s">
        <v>1539</v>
      </c>
      <c r="B92" s="10" t="s">
        <v>1540</v>
      </c>
      <c r="C92" s="10" t="s">
        <v>1391</v>
      </c>
      <c r="D92" s="10" t="s">
        <v>1541</v>
      </c>
      <c r="E92" s="10" t="s">
        <v>1523</v>
      </c>
      <c r="F92" s="11">
        <v>3750000</v>
      </c>
      <c r="G92" s="10" t="s">
        <v>1516</v>
      </c>
    </row>
    <row r="93" spans="1:7">
      <c r="A93" s="10" t="s">
        <v>1542</v>
      </c>
      <c r="B93" s="10" t="s">
        <v>1543</v>
      </c>
      <c r="C93" s="10" t="s">
        <v>1391</v>
      </c>
      <c r="D93" s="10" t="s">
        <v>1544</v>
      </c>
      <c r="E93" s="10" t="s">
        <v>1416</v>
      </c>
      <c r="F93" s="11">
        <v>30000</v>
      </c>
      <c r="G93" s="10" t="s">
        <v>1516</v>
      </c>
    </row>
    <row r="94" spans="1:7">
      <c r="A94" s="10" t="s">
        <v>1542</v>
      </c>
      <c r="B94" s="10" t="s">
        <v>1543</v>
      </c>
      <c r="C94" s="10" t="s">
        <v>1391</v>
      </c>
      <c r="D94" s="10" t="s">
        <v>1544</v>
      </c>
      <c r="E94" s="10" t="s">
        <v>1393</v>
      </c>
      <c r="F94" s="11">
        <v>50000</v>
      </c>
      <c r="G94" s="10" t="s">
        <v>1516</v>
      </c>
    </row>
    <row r="95" spans="1:7">
      <c r="A95" s="10" t="s">
        <v>1542</v>
      </c>
      <c r="B95" s="10" t="s">
        <v>1543</v>
      </c>
      <c r="C95" s="10" t="s">
        <v>1391</v>
      </c>
      <c r="D95" s="10" t="s">
        <v>1545</v>
      </c>
      <c r="E95" s="10" t="s">
        <v>1416</v>
      </c>
      <c r="F95" s="11">
        <v>30000</v>
      </c>
      <c r="G95" s="10" t="s">
        <v>1516</v>
      </c>
    </row>
    <row r="96" spans="1:7">
      <c r="A96" s="10" t="s">
        <v>1542</v>
      </c>
      <c r="B96" s="10" t="s">
        <v>1543</v>
      </c>
      <c r="C96" s="10" t="s">
        <v>1391</v>
      </c>
      <c r="D96" s="10" t="s">
        <v>1544</v>
      </c>
      <c r="E96" s="10" t="s">
        <v>1546</v>
      </c>
      <c r="F96" s="11">
        <v>25000</v>
      </c>
      <c r="G96" s="10" t="s">
        <v>1516</v>
      </c>
    </row>
    <row r="97" spans="1:7">
      <c r="A97" s="10" t="s">
        <v>1542</v>
      </c>
      <c r="B97" s="10" t="s">
        <v>1543</v>
      </c>
      <c r="C97" s="10" t="s">
        <v>1391</v>
      </c>
      <c r="D97" s="10" t="s">
        <v>1544</v>
      </c>
      <c r="E97" s="10" t="s">
        <v>1393</v>
      </c>
      <c r="F97" s="11">
        <v>4400</v>
      </c>
      <c r="G97" s="10" t="s">
        <v>1516</v>
      </c>
    </row>
    <row r="98" spans="1:7">
      <c r="A98" s="10" t="s">
        <v>1542</v>
      </c>
      <c r="B98" s="10" t="s">
        <v>1543</v>
      </c>
      <c r="C98" s="10" t="s">
        <v>1391</v>
      </c>
      <c r="D98" s="10" t="s">
        <v>1544</v>
      </c>
      <c r="E98" s="10" t="s">
        <v>1472</v>
      </c>
      <c r="F98" s="11">
        <v>25000</v>
      </c>
      <c r="G98" s="10" t="s">
        <v>1516</v>
      </c>
    </row>
    <row r="99" spans="1:7">
      <c r="A99" s="10" t="s">
        <v>1542</v>
      </c>
      <c r="B99" s="10" t="s">
        <v>1543</v>
      </c>
      <c r="C99" s="10" t="s">
        <v>1391</v>
      </c>
      <c r="D99" s="10" t="s">
        <v>1544</v>
      </c>
      <c r="E99" s="10" t="s">
        <v>1393</v>
      </c>
      <c r="F99" s="11">
        <v>175600</v>
      </c>
      <c r="G99" s="10" t="s">
        <v>1516</v>
      </c>
    </row>
    <row r="100" spans="1:7">
      <c r="A100" s="10" t="s">
        <v>1542</v>
      </c>
      <c r="B100" s="10" t="s">
        <v>1543</v>
      </c>
      <c r="C100" s="10" t="s">
        <v>1391</v>
      </c>
      <c r="D100" s="10" t="s">
        <v>1545</v>
      </c>
      <c r="E100" s="10" t="s">
        <v>1393</v>
      </c>
      <c r="F100" s="11">
        <v>20000</v>
      </c>
      <c r="G100" s="10" t="s">
        <v>1516</v>
      </c>
    </row>
    <row r="101" spans="1:7">
      <c r="A101" s="10" t="s">
        <v>1547</v>
      </c>
      <c r="B101" s="10" t="s">
        <v>1548</v>
      </c>
      <c r="C101" s="10" t="s">
        <v>1391</v>
      </c>
      <c r="D101" s="10" t="s">
        <v>1549</v>
      </c>
      <c r="E101" s="10" t="s">
        <v>1405</v>
      </c>
      <c r="F101" s="11">
        <v>55500</v>
      </c>
      <c r="G101" s="10" t="s">
        <v>1516</v>
      </c>
    </row>
    <row r="102" spans="1:7">
      <c r="A102" s="10" t="s">
        <v>1547</v>
      </c>
      <c r="B102" s="10" t="s">
        <v>1548</v>
      </c>
      <c r="C102" s="10" t="s">
        <v>1479</v>
      </c>
      <c r="D102" s="10" t="s">
        <v>1550</v>
      </c>
      <c r="E102" s="10" t="s">
        <v>1405</v>
      </c>
      <c r="F102" s="11">
        <v>544000</v>
      </c>
      <c r="G102" s="10" t="s">
        <v>1516</v>
      </c>
    </row>
    <row r="103" spans="1:7">
      <c r="A103" s="10" t="s">
        <v>1547</v>
      </c>
      <c r="B103" s="10" t="s">
        <v>1548</v>
      </c>
      <c r="C103" s="10" t="s">
        <v>1391</v>
      </c>
      <c r="D103" s="10" t="s">
        <v>1551</v>
      </c>
      <c r="E103" s="10" t="s">
        <v>1405</v>
      </c>
      <c r="F103" s="11">
        <v>61500</v>
      </c>
      <c r="G103" s="10" t="s">
        <v>1516</v>
      </c>
    </row>
    <row r="104" spans="1:7">
      <c r="A104" s="10" t="s">
        <v>1547</v>
      </c>
      <c r="B104" s="10" t="s">
        <v>1548</v>
      </c>
      <c r="C104" s="10" t="s">
        <v>1391</v>
      </c>
      <c r="D104" s="10" t="s">
        <v>1552</v>
      </c>
      <c r="E104" s="10" t="s">
        <v>1405</v>
      </c>
      <c r="F104" s="11">
        <v>390900</v>
      </c>
      <c r="G104" s="10" t="s">
        <v>1516</v>
      </c>
    </row>
    <row r="105" spans="1:7">
      <c r="A105" s="10" t="s">
        <v>1553</v>
      </c>
      <c r="B105" s="10" t="s">
        <v>1554</v>
      </c>
      <c r="C105" s="10" t="s">
        <v>1391</v>
      </c>
      <c r="D105" s="10" t="s">
        <v>1555</v>
      </c>
      <c r="E105" s="10" t="s">
        <v>1472</v>
      </c>
      <c r="F105" s="11">
        <v>10000</v>
      </c>
      <c r="G105" s="10" t="s">
        <v>1516</v>
      </c>
    </row>
    <row r="106" spans="1:7">
      <c r="A106" s="10" t="s">
        <v>1556</v>
      </c>
      <c r="B106" s="10" t="s">
        <v>1557</v>
      </c>
      <c r="C106" s="10" t="s">
        <v>1391</v>
      </c>
      <c r="D106" s="10" t="s">
        <v>1558</v>
      </c>
      <c r="E106" s="10" t="s">
        <v>1472</v>
      </c>
      <c r="F106" s="11">
        <v>130000</v>
      </c>
      <c r="G106" s="10" t="s">
        <v>1516</v>
      </c>
    </row>
    <row r="107" spans="1:7">
      <c r="A107" s="10" t="s">
        <v>1559</v>
      </c>
      <c r="B107" s="10" t="s">
        <v>1560</v>
      </c>
      <c r="C107" s="10" t="s">
        <v>1391</v>
      </c>
      <c r="D107" s="10" t="s">
        <v>1558</v>
      </c>
      <c r="E107" s="10" t="s">
        <v>1472</v>
      </c>
      <c r="F107" s="11">
        <v>2606500</v>
      </c>
      <c r="G107" s="10" t="s">
        <v>1516</v>
      </c>
    </row>
    <row r="108" spans="1:7">
      <c r="A108" s="10" t="s">
        <v>1559</v>
      </c>
      <c r="B108" s="10" t="s">
        <v>1561</v>
      </c>
      <c r="C108" s="10" t="s">
        <v>1391</v>
      </c>
      <c r="D108" s="10" t="s">
        <v>1562</v>
      </c>
      <c r="E108" s="10" t="s">
        <v>1523</v>
      </c>
      <c r="F108" s="11">
        <v>2831600</v>
      </c>
      <c r="G108" s="10" t="s">
        <v>1516</v>
      </c>
    </row>
    <row r="109" spans="1:7">
      <c r="A109" s="10" t="s">
        <v>1559</v>
      </c>
      <c r="B109" s="10" t="s">
        <v>1561</v>
      </c>
      <c r="C109" s="10" t="s">
        <v>1391</v>
      </c>
      <c r="D109" s="10" t="s">
        <v>1562</v>
      </c>
      <c r="E109" s="10" t="s">
        <v>1523</v>
      </c>
      <c r="F109" s="11">
        <v>952200</v>
      </c>
      <c r="G109" s="10" t="s">
        <v>1516</v>
      </c>
    </row>
    <row r="110" spans="1:7">
      <c r="A110" s="10" t="s">
        <v>1559</v>
      </c>
      <c r="B110" s="10" t="s">
        <v>1563</v>
      </c>
      <c r="C110" s="10" t="s">
        <v>1391</v>
      </c>
      <c r="D110" s="10" t="s">
        <v>1564</v>
      </c>
      <c r="E110" s="10" t="s">
        <v>1472</v>
      </c>
      <c r="F110" s="11">
        <v>1113200</v>
      </c>
      <c r="G110" s="10" t="s">
        <v>1516</v>
      </c>
    </row>
    <row r="111" spans="1:7">
      <c r="A111" s="10" t="s">
        <v>1559</v>
      </c>
      <c r="B111" s="10" t="s">
        <v>1563</v>
      </c>
      <c r="C111" s="10" t="s">
        <v>1391</v>
      </c>
      <c r="D111" s="10" t="s">
        <v>1564</v>
      </c>
      <c r="E111" s="10" t="s">
        <v>1451</v>
      </c>
      <c r="F111" s="11">
        <v>92400</v>
      </c>
      <c r="G111" s="10" t="s">
        <v>1516</v>
      </c>
    </row>
    <row r="112" spans="1:7">
      <c r="A112" s="10" t="s">
        <v>1559</v>
      </c>
      <c r="B112" s="10" t="s">
        <v>1563</v>
      </c>
      <c r="C112" s="10" t="s">
        <v>1391</v>
      </c>
      <c r="D112" s="10" t="s">
        <v>1564</v>
      </c>
      <c r="E112" s="10" t="s">
        <v>1451</v>
      </c>
      <c r="F112" s="11">
        <v>10000</v>
      </c>
      <c r="G112" s="10" t="s">
        <v>1516</v>
      </c>
    </row>
    <row r="113" spans="1:7">
      <c r="A113" s="10" t="s">
        <v>1559</v>
      </c>
      <c r="B113" s="10" t="s">
        <v>1563</v>
      </c>
      <c r="C113" s="10" t="s">
        <v>1391</v>
      </c>
      <c r="D113" s="10" t="s">
        <v>1564</v>
      </c>
      <c r="E113" s="10" t="s">
        <v>1451</v>
      </c>
      <c r="F113" s="11">
        <v>55000</v>
      </c>
      <c r="G113" s="10" t="s">
        <v>1516</v>
      </c>
    </row>
    <row r="114" spans="1:7">
      <c r="A114" s="10" t="s">
        <v>1559</v>
      </c>
      <c r="B114" s="10" t="s">
        <v>1563</v>
      </c>
      <c r="C114" s="10" t="s">
        <v>1391</v>
      </c>
      <c r="D114" s="10" t="s">
        <v>1564</v>
      </c>
      <c r="E114" s="10" t="s">
        <v>1451</v>
      </c>
      <c r="F114" s="11">
        <v>24000</v>
      </c>
      <c r="G114" s="10" t="s">
        <v>1516</v>
      </c>
    </row>
    <row r="115" spans="1:7">
      <c r="A115" s="10" t="s">
        <v>1559</v>
      </c>
      <c r="B115" s="10" t="s">
        <v>1563</v>
      </c>
      <c r="C115" s="10" t="s">
        <v>1391</v>
      </c>
      <c r="D115" s="10" t="s">
        <v>1564</v>
      </c>
      <c r="E115" s="10" t="s">
        <v>1451</v>
      </c>
      <c r="F115" s="11">
        <v>476600</v>
      </c>
      <c r="G115" s="10" t="s">
        <v>1516</v>
      </c>
    </row>
    <row r="116" spans="1:7">
      <c r="A116" s="10" t="s">
        <v>1559</v>
      </c>
      <c r="B116" s="10" t="s">
        <v>1565</v>
      </c>
      <c r="C116" s="10" t="s">
        <v>1391</v>
      </c>
      <c r="D116" s="10" t="s">
        <v>1566</v>
      </c>
      <c r="E116" s="10" t="s">
        <v>1405</v>
      </c>
      <c r="F116" s="11">
        <v>12404340</v>
      </c>
      <c r="G116" s="10" t="s">
        <v>1516</v>
      </c>
    </row>
    <row r="117" spans="1:7">
      <c r="A117" s="10" t="s">
        <v>1556</v>
      </c>
      <c r="B117" s="10" t="s">
        <v>1567</v>
      </c>
      <c r="C117" s="10" t="s">
        <v>1391</v>
      </c>
      <c r="D117" s="10" t="s">
        <v>1568</v>
      </c>
      <c r="E117" s="10" t="s">
        <v>1426</v>
      </c>
      <c r="F117" s="11">
        <v>243168</v>
      </c>
      <c r="G117" s="10" t="s">
        <v>1516</v>
      </c>
    </row>
    <row r="118" spans="1:7">
      <c r="A118" s="10" t="s">
        <v>1556</v>
      </c>
      <c r="B118" s="10" t="s">
        <v>1567</v>
      </c>
      <c r="C118" s="10" t="s">
        <v>1391</v>
      </c>
      <c r="D118" s="10" t="s">
        <v>1568</v>
      </c>
      <c r="E118" s="10" t="s">
        <v>1472</v>
      </c>
      <c r="F118" s="11">
        <v>1464776</v>
      </c>
      <c r="G118" s="10" t="s">
        <v>1516</v>
      </c>
    </row>
    <row r="119" spans="1:7">
      <c r="A119" s="10" t="s">
        <v>1556</v>
      </c>
      <c r="B119" s="10" t="s">
        <v>1567</v>
      </c>
      <c r="C119" s="10" t="s">
        <v>1391</v>
      </c>
      <c r="D119" s="10" t="s">
        <v>1568</v>
      </c>
      <c r="E119" s="10" t="s">
        <v>1393</v>
      </c>
      <c r="F119" s="11">
        <v>54056</v>
      </c>
      <c r="G119" s="10" t="s">
        <v>1516</v>
      </c>
    </row>
    <row r="120" spans="1:7">
      <c r="A120" s="10" t="s">
        <v>1556</v>
      </c>
      <c r="B120" s="10" t="s">
        <v>1567</v>
      </c>
      <c r="C120" s="10" t="s">
        <v>1391</v>
      </c>
      <c r="D120" s="10" t="s">
        <v>1568</v>
      </c>
      <c r="E120" s="10" t="s">
        <v>1393</v>
      </c>
      <c r="F120" s="11">
        <v>70000</v>
      </c>
      <c r="G120" s="10" t="s">
        <v>1516</v>
      </c>
    </row>
    <row r="121" spans="1:7">
      <c r="A121" s="10" t="s">
        <v>1556</v>
      </c>
      <c r="B121" s="10" t="s">
        <v>1567</v>
      </c>
      <c r="C121" s="10" t="s">
        <v>1391</v>
      </c>
      <c r="D121" s="10" t="s">
        <v>1568</v>
      </c>
      <c r="E121" s="10" t="s">
        <v>1393</v>
      </c>
      <c r="F121" s="11">
        <v>18000</v>
      </c>
      <c r="G121" s="10" t="s">
        <v>1516</v>
      </c>
    </row>
    <row r="122" spans="1:7">
      <c r="A122" s="10" t="s">
        <v>1556</v>
      </c>
      <c r="B122" s="10" t="s">
        <v>1569</v>
      </c>
      <c r="C122" s="10" t="s">
        <v>1391</v>
      </c>
      <c r="D122" s="10" t="s">
        <v>1562</v>
      </c>
      <c r="E122" s="10" t="s">
        <v>1523</v>
      </c>
      <c r="F122" s="11">
        <v>2716700</v>
      </c>
      <c r="G122" s="10" t="s">
        <v>1516</v>
      </c>
    </row>
    <row r="123" spans="1:7">
      <c r="A123" s="10" t="s">
        <v>1556</v>
      </c>
      <c r="B123" s="10" t="s">
        <v>1569</v>
      </c>
      <c r="C123" s="10" t="s">
        <v>1391</v>
      </c>
      <c r="D123" s="10" t="s">
        <v>1562</v>
      </c>
      <c r="E123" s="10" t="s">
        <v>1523</v>
      </c>
      <c r="F123" s="11">
        <v>563200</v>
      </c>
      <c r="G123" s="10" t="s">
        <v>1516</v>
      </c>
    </row>
    <row r="124" spans="1:7">
      <c r="A124" s="10" t="s">
        <v>1556</v>
      </c>
      <c r="B124" s="10" t="s">
        <v>1569</v>
      </c>
      <c r="C124" s="10" t="s">
        <v>1391</v>
      </c>
      <c r="D124" s="10" t="s">
        <v>1562</v>
      </c>
      <c r="E124" s="10" t="s">
        <v>1523</v>
      </c>
      <c r="F124" s="11">
        <v>3213000</v>
      </c>
      <c r="G124" s="10" t="s">
        <v>1516</v>
      </c>
    </row>
    <row r="125" spans="1:7">
      <c r="A125" s="10" t="s">
        <v>1556</v>
      </c>
      <c r="B125" s="10" t="s">
        <v>1569</v>
      </c>
      <c r="C125" s="10" t="s">
        <v>1391</v>
      </c>
      <c r="D125" s="10" t="s">
        <v>1562</v>
      </c>
      <c r="E125" s="10" t="s">
        <v>1523</v>
      </c>
      <c r="F125" s="11">
        <v>1419300</v>
      </c>
      <c r="G125" s="10" t="s">
        <v>1516</v>
      </c>
    </row>
    <row r="126" spans="1:7">
      <c r="A126" s="10" t="s">
        <v>1556</v>
      </c>
      <c r="B126" s="10" t="s">
        <v>1569</v>
      </c>
      <c r="C126" s="10" t="s">
        <v>1391</v>
      </c>
      <c r="D126" s="10" t="s">
        <v>1562</v>
      </c>
      <c r="E126" s="10" t="s">
        <v>1523</v>
      </c>
      <c r="F126" s="11">
        <v>84000</v>
      </c>
      <c r="G126" s="10" t="s">
        <v>1516</v>
      </c>
    </row>
    <row r="127" spans="1:7">
      <c r="A127" s="10" t="s">
        <v>1556</v>
      </c>
      <c r="B127" s="10" t="s">
        <v>1570</v>
      </c>
      <c r="C127" s="10" t="s">
        <v>1391</v>
      </c>
      <c r="D127" s="10" t="s">
        <v>1558</v>
      </c>
      <c r="E127" s="10" t="s">
        <v>1426</v>
      </c>
      <c r="F127" s="11">
        <v>653500</v>
      </c>
      <c r="G127" s="10" t="s">
        <v>1516</v>
      </c>
    </row>
    <row r="128" spans="1:7">
      <c r="A128" s="10" t="s">
        <v>1556</v>
      </c>
      <c r="B128" s="10" t="s">
        <v>1571</v>
      </c>
      <c r="C128" s="10" t="s">
        <v>1391</v>
      </c>
      <c r="D128" s="10" t="s">
        <v>1572</v>
      </c>
      <c r="E128" s="10" t="s">
        <v>1426</v>
      </c>
      <c r="F128" s="11">
        <v>2058000</v>
      </c>
      <c r="G128" s="10" t="s">
        <v>1516</v>
      </c>
    </row>
    <row r="129" spans="1:7">
      <c r="A129" s="10" t="s">
        <v>1556</v>
      </c>
      <c r="B129" s="10" t="s">
        <v>1573</v>
      </c>
      <c r="C129" s="10" t="s">
        <v>1391</v>
      </c>
      <c r="D129" s="10" t="s">
        <v>1574</v>
      </c>
      <c r="E129" s="10" t="s">
        <v>1472</v>
      </c>
      <c r="F129" s="11">
        <v>960800</v>
      </c>
      <c r="G129" s="10" t="s">
        <v>1516</v>
      </c>
    </row>
    <row r="130" spans="1:7">
      <c r="A130" s="10" t="s">
        <v>1556</v>
      </c>
      <c r="B130" s="10" t="s">
        <v>1575</v>
      </c>
      <c r="C130" s="10" t="s">
        <v>1391</v>
      </c>
      <c r="D130" s="10" t="s">
        <v>1576</v>
      </c>
      <c r="E130" s="10" t="s">
        <v>1472</v>
      </c>
      <c r="F130" s="11">
        <v>487100</v>
      </c>
      <c r="G130" s="10" t="s">
        <v>1516</v>
      </c>
    </row>
    <row r="131" spans="1:7">
      <c r="A131" s="10" t="s">
        <v>1556</v>
      </c>
      <c r="B131" s="10" t="s">
        <v>1577</v>
      </c>
      <c r="C131" s="10" t="s">
        <v>1391</v>
      </c>
      <c r="D131" s="10" t="s">
        <v>1558</v>
      </c>
      <c r="E131" s="10" t="s">
        <v>1472</v>
      </c>
      <c r="F131" s="11">
        <v>1028300</v>
      </c>
      <c r="G131" s="10" t="s">
        <v>1516</v>
      </c>
    </row>
    <row r="132" spans="1:7">
      <c r="A132" s="10" t="s">
        <v>1556</v>
      </c>
      <c r="B132" s="10" t="s">
        <v>1578</v>
      </c>
      <c r="C132" s="10" t="s">
        <v>1391</v>
      </c>
      <c r="D132" s="10" t="s">
        <v>1566</v>
      </c>
      <c r="E132" s="10" t="s">
        <v>1405</v>
      </c>
      <c r="F132" s="11">
        <v>652860</v>
      </c>
      <c r="G132" s="10" t="s">
        <v>1516</v>
      </c>
    </row>
    <row r="133" spans="1:7">
      <c r="A133" s="10" t="s">
        <v>1559</v>
      </c>
      <c r="B133" s="10" t="s">
        <v>1579</v>
      </c>
      <c r="C133" s="10" t="s">
        <v>1391</v>
      </c>
      <c r="D133" s="10" t="s">
        <v>1568</v>
      </c>
      <c r="E133" s="10" t="s">
        <v>1451</v>
      </c>
      <c r="F133" s="11">
        <v>1500</v>
      </c>
      <c r="G133" s="10" t="s">
        <v>1516</v>
      </c>
    </row>
    <row r="134" spans="1:7">
      <c r="A134" s="10" t="s">
        <v>1559</v>
      </c>
      <c r="B134" s="10" t="s">
        <v>1579</v>
      </c>
      <c r="C134" s="10" t="s">
        <v>1391</v>
      </c>
      <c r="D134" s="10" t="s">
        <v>1568</v>
      </c>
      <c r="E134" s="10" t="s">
        <v>1416</v>
      </c>
      <c r="F134" s="11">
        <v>6500</v>
      </c>
      <c r="G134" s="10" t="s">
        <v>1516</v>
      </c>
    </row>
    <row r="135" spans="1:7">
      <c r="A135" s="10" t="s">
        <v>1559</v>
      </c>
      <c r="B135" s="10" t="s">
        <v>1579</v>
      </c>
      <c r="C135" s="10" t="s">
        <v>1391</v>
      </c>
      <c r="D135" s="10" t="s">
        <v>1568</v>
      </c>
      <c r="E135" s="10" t="s">
        <v>1393</v>
      </c>
      <c r="F135" s="11">
        <v>8500</v>
      </c>
      <c r="G135" s="10" t="s">
        <v>1516</v>
      </c>
    </row>
    <row r="136" spans="1:7">
      <c r="A136" s="10" t="s">
        <v>1559</v>
      </c>
      <c r="B136" s="10" t="s">
        <v>1579</v>
      </c>
      <c r="C136" s="10" t="s">
        <v>1391</v>
      </c>
      <c r="D136" s="10" t="s">
        <v>1568</v>
      </c>
      <c r="E136" s="10" t="s">
        <v>1451</v>
      </c>
      <c r="F136" s="11">
        <v>10600</v>
      </c>
      <c r="G136" s="10" t="s">
        <v>1516</v>
      </c>
    </row>
    <row r="137" spans="1:7">
      <c r="A137" s="10" t="s">
        <v>1559</v>
      </c>
      <c r="B137" s="10" t="s">
        <v>1579</v>
      </c>
      <c r="C137" s="10" t="s">
        <v>1391</v>
      </c>
      <c r="D137" s="10" t="s">
        <v>1568</v>
      </c>
      <c r="E137" s="10" t="s">
        <v>1472</v>
      </c>
      <c r="F137" s="11">
        <v>16055700</v>
      </c>
      <c r="G137" s="10" t="s">
        <v>1516</v>
      </c>
    </row>
    <row r="138" spans="1:7">
      <c r="A138" s="10" t="s">
        <v>1559</v>
      </c>
      <c r="B138" s="10" t="s">
        <v>1579</v>
      </c>
      <c r="C138" s="10" t="s">
        <v>1391</v>
      </c>
      <c r="D138" s="10" t="s">
        <v>1568</v>
      </c>
      <c r="E138" s="10" t="s">
        <v>1451</v>
      </c>
      <c r="F138" s="11">
        <v>74900</v>
      </c>
      <c r="G138" s="10" t="s">
        <v>1516</v>
      </c>
    </row>
    <row r="139" spans="1:7">
      <c r="A139" s="10" t="s">
        <v>1580</v>
      </c>
      <c r="B139" s="10" t="s">
        <v>1581</v>
      </c>
      <c r="C139" s="10" t="s">
        <v>1391</v>
      </c>
      <c r="D139" s="10" t="s">
        <v>1582</v>
      </c>
      <c r="E139" s="10" t="s">
        <v>1523</v>
      </c>
      <c r="F139" s="11">
        <v>13166200</v>
      </c>
      <c r="G139" s="10" t="s">
        <v>1516</v>
      </c>
    </row>
    <row r="140" spans="1:7">
      <c r="A140" s="10" t="s">
        <v>1580</v>
      </c>
      <c r="B140" s="10" t="s">
        <v>1583</v>
      </c>
      <c r="C140" s="10" t="s">
        <v>1391</v>
      </c>
      <c r="D140" s="10" t="s">
        <v>1584</v>
      </c>
      <c r="E140" s="10" t="s">
        <v>1523</v>
      </c>
      <c r="F140" s="11">
        <v>891500</v>
      </c>
      <c r="G140" s="10" t="s">
        <v>1516</v>
      </c>
    </row>
    <row r="141" spans="1:7">
      <c r="A141" s="10" t="s">
        <v>1585</v>
      </c>
      <c r="B141" s="10" t="s">
        <v>1586</v>
      </c>
      <c r="C141" s="10" t="s">
        <v>1391</v>
      </c>
      <c r="D141" s="10" t="s">
        <v>1552</v>
      </c>
      <c r="E141" s="10" t="s">
        <v>1405</v>
      </c>
      <c r="F141" s="11">
        <v>61000</v>
      </c>
      <c r="G141" s="10" t="s">
        <v>1516</v>
      </c>
    </row>
    <row r="142" spans="1:7">
      <c r="A142" s="10" t="s">
        <v>1585</v>
      </c>
      <c r="B142" s="10" t="s">
        <v>1586</v>
      </c>
      <c r="C142" s="10" t="s">
        <v>1391</v>
      </c>
      <c r="D142" s="10" t="s">
        <v>1551</v>
      </c>
      <c r="E142" s="10" t="s">
        <v>1405</v>
      </c>
      <c r="F142" s="11">
        <v>300000</v>
      </c>
      <c r="G142" s="10" t="s">
        <v>1516</v>
      </c>
    </row>
    <row r="143" spans="1:7">
      <c r="A143" s="10" t="s">
        <v>1585</v>
      </c>
      <c r="B143" s="10" t="s">
        <v>1586</v>
      </c>
      <c r="C143" s="10" t="s">
        <v>1391</v>
      </c>
      <c r="D143" s="10" t="s">
        <v>1549</v>
      </c>
      <c r="E143" s="10" t="s">
        <v>1405</v>
      </c>
      <c r="F143" s="11">
        <v>95400</v>
      </c>
      <c r="G143" s="10" t="s">
        <v>1516</v>
      </c>
    </row>
    <row r="144" spans="1:7">
      <c r="A144" s="10" t="s">
        <v>1585</v>
      </c>
      <c r="B144" s="10" t="s">
        <v>1586</v>
      </c>
      <c r="C144" s="10" t="s">
        <v>1391</v>
      </c>
      <c r="D144" s="10" t="s">
        <v>1549</v>
      </c>
      <c r="E144" s="10" t="s">
        <v>1405</v>
      </c>
      <c r="F144" s="11">
        <v>204000</v>
      </c>
      <c r="G144" s="10" t="s">
        <v>1516</v>
      </c>
    </row>
    <row r="145" spans="1:7">
      <c r="A145" s="10" t="s">
        <v>1585</v>
      </c>
      <c r="B145" s="10" t="s">
        <v>1586</v>
      </c>
      <c r="C145" s="10" t="s">
        <v>1479</v>
      </c>
      <c r="D145" s="10" t="s">
        <v>1550</v>
      </c>
      <c r="E145" s="10" t="s">
        <v>1405</v>
      </c>
      <c r="F145" s="11">
        <v>600000</v>
      </c>
      <c r="G145" s="10" t="s">
        <v>1516</v>
      </c>
    </row>
    <row r="146" spans="1:7">
      <c r="A146" s="10" t="s">
        <v>1585</v>
      </c>
      <c r="B146" s="10" t="s">
        <v>1586</v>
      </c>
      <c r="C146" s="10" t="s">
        <v>1391</v>
      </c>
      <c r="D146" s="10" t="s">
        <v>1551</v>
      </c>
      <c r="E146" s="10" t="s">
        <v>1454</v>
      </c>
      <c r="F146" s="11">
        <v>17000</v>
      </c>
      <c r="G146" s="10" t="s">
        <v>1516</v>
      </c>
    </row>
    <row r="147" spans="1:7">
      <c r="A147" s="10" t="s">
        <v>1585</v>
      </c>
      <c r="B147" s="10" t="s">
        <v>1586</v>
      </c>
      <c r="C147" s="10" t="s">
        <v>1391</v>
      </c>
      <c r="D147" s="10" t="s">
        <v>1549</v>
      </c>
      <c r="E147" s="10" t="s">
        <v>1405</v>
      </c>
      <c r="F147" s="11">
        <v>220500</v>
      </c>
      <c r="G147" s="10" t="s">
        <v>1516</v>
      </c>
    </row>
    <row r="148" spans="1:7">
      <c r="A148" s="10" t="s">
        <v>1587</v>
      </c>
      <c r="B148" s="10" t="s">
        <v>1588</v>
      </c>
      <c r="C148" s="10" t="s">
        <v>1391</v>
      </c>
      <c r="D148" s="10" t="s">
        <v>1589</v>
      </c>
      <c r="E148" s="10" t="s">
        <v>1515</v>
      </c>
      <c r="F148" s="11">
        <v>25620000</v>
      </c>
      <c r="G148" s="10" t="s">
        <v>1516</v>
      </c>
    </row>
    <row r="149" spans="1:7">
      <c r="A149" s="10" t="s">
        <v>1587</v>
      </c>
      <c r="B149" s="10" t="s">
        <v>1590</v>
      </c>
      <c r="C149" s="10" t="s">
        <v>1391</v>
      </c>
      <c r="D149" s="10" t="s">
        <v>1514</v>
      </c>
      <c r="E149" s="10" t="s">
        <v>1515</v>
      </c>
      <c r="F149" s="11">
        <v>25390000</v>
      </c>
      <c r="G149" s="10" t="s">
        <v>1516</v>
      </c>
    </row>
    <row r="150" spans="1:7">
      <c r="A150" s="10" t="s">
        <v>1587</v>
      </c>
      <c r="B150" s="10" t="s">
        <v>1590</v>
      </c>
      <c r="C150" s="10" t="s">
        <v>1391</v>
      </c>
      <c r="D150" s="10" t="s">
        <v>1591</v>
      </c>
      <c r="E150" s="10" t="s">
        <v>1523</v>
      </c>
      <c r="F150" s="11">
        <v>420000</v>
      </c>
      <c r="G150" s="10" t="s">
        <v>1516</v>
      </c>
    </row>
    <row r="151" spans="1:7">
      <c r="A151" s="10" t="s">
        <v>1592</v>
      </c>
      <c r="B151" s="10" t="s">
        <v>1593</v>
      </c>
      <c r="C151" s="10" t="s">
        <v>1391</v>
      </c>
      <c r="D151" s="10" t="s">
        <v>1594</v>
      </c>
      <c r="E151" s="10" t="s">
        <v>1523</v>
      </c>
      <c r="F151" s="11">
        <v>850800</v>
      </c>
      <c r="G151" s="10" t="s">
        <v>1516</v>
      </c>
    </row>
    <row r="152" spans="1:7">
      <c r="A152" s="10" t="s">
        <v>1595</v>
      </c>
      <c r="B152" s="10" t="s">
        <v>1596</v>
      </c>
      <c r="C152" s="10" t="s">
        <v>1391</v>
      </c>
      <c r="D152" s="10" t="s">
        <v>1597</v>
      </c>
      <c r="E152" s="10" t="s">
        <v>1393</v>
      </c>
      <c r="F152" s="11">
        <v>44859</v>
      </c>
      <c r="G152" s="10" t="s">
        <v>1516</v>
      </c>
    </row>
    <row r="153" spans="1:7">
      <c r="A153" s="10" t="s">
        <v>1595</v>
      </c>
      <c r="B153" s="10" t="s">
        <v>1596</v>
      </c>
      <c r="C153" s="10" t="s">
        <v>1391</v>
      </c>
      <c r="D153" s="10" t="s">
        <v>1597</v>
      </c>
      <c r="E153" s="10" t="s">
        <v>1393</v>
      </c>
      <c r="F153" s="11">
        <v>177941</v>
      </c>
      <c r="G153" s="10" t="s">
        <v>1516</v>
      </c>
    </row>
    <row r="154" spans="1:7">
      <c r="A154" s="10" t="s">
        <v>1595</v>
      </c>
      <c r="B154" s="10" t="s">
        <v>1598</v>
      </c>
      <c r="C154" s="10" t="s">
        <v>1391</v>
      </c>
      <c r="D154" s="10" t="s">
        <v>1597</v>
      </c>
      <c r="E154" s="10" t="s">
        <v>1393</v>
      </c>
      <c r="F154" s="11">
        <v>7300</v>
      </c>
      <c r="G154" s="10" t="s">
        <v>1516</v>
      </c>
    </row>
    <row r="155" spans="1:7">
      <c r="A155" s="10" t="s">
        <v>1599</v>
      </c>
      <c r="B155" s="10" t="s">
        <v>1600</v>
      </c>
      <c r="C155" s="10" t="s">
        <v>1391</v>
      </c>
      <c r="D155" s="10" t="s">
        <v>1582</v>
      </c>
      <c r="E155" s="10" t="s">
        <v>1523</v>
      </c>
      <c r="F155" s="11">
        <v>3554200</v>
      </c>
      <c r="G155" s="10" t="s">
        <v>1516</v>
      </c>
    </row>
    <row r="156" spans="1:7">
      <c r="A156" s="10" t="s">
        <v>1599</v>
      </c>
      <c r="B156" s="10" t="s">
        <v>1601</v>
      </c>
      <c r="C156" s="10" t="s">
        <v>1391</v>
      </c>
      <c r="D156" s="10" t="s">
        <v>1584</v>
      </c>
      <c r="E156" s="10" t="s">
        <v>1523</v>
      </c>
      <c r="F156" s="11">
        <v>97500</v>
      </c>
      <c r="G156" s="10" t="s">
        <v>1516</v>
      </c>
    </row>
    <row r="157" spans="1:7">
      <c r="A157" s="10" t="s">
        <v>1599</v>
      </c>
      <c r="B157" s="10" t="s">
        <v>1602</v>
      </c>
      <c r="C157" s="10" t="s">
        <v>1391</v>
      </c>
      <c r="D157" s="10" t="s">
        <v>1582</v>
      </c>
      <c r="E157" s="10" t="s">
        <v>1405</v>
      </c>
      <c r="F157" s="11">
        <v>179000</v>
      </c>
      <c r="G157" s="10" t="s">
        <v>1516</v>
      </c>
    </row>
    <row r="158" spans="1:7">
      <c r="A158" s="10" t="s">
        <v>1599</v>
      </c>
      <c r="B158" s="10" t="s">
        <v>1602</v>
      </c>
      <c r="C158" s="10" t="s">
        <v>1391</v>
      </c>
      <c r="D158" s="10" t="s">
        <v>1582</v>
      </c>
      <c r="E158" s="10" t="s">
        <v>1393</v>
      </c>
      <c r="F158" s="11">
        <v>40000</v>
      </c>
      <c r="G158" s="10" t="s">
        <v>1516</v>
      </c>
    </row>
    <row r="159" spans="1:7">
      <c r="A159" s="10" t="s">
        <v>1599</v>
      </c>
      <c r="B159" s="10" t="s">
        <v>1603</v>
      </c>
      <c r="C159" s="10" t="s">
        <v>1391</v>
      </c>
      <c r="D159" s="10" t="s">
        <v>1604</v>
      </c>
      <c r="E159" s="10" t="s">
        <v>1405</v>
      </c>
      <c r="F159" s="11">
        <v>950000</v>
      </c>
      <c r="G159" s="10" t="s">
        <v>1516</v>
      </c>
    </row>
    <row r="160" spans="1:7">
      <c r="A160" s="10" t="s">
        <v>1599</v>
      </c>
      <c r="B160" s="10" t="s">
        <v>1605</v>
      </c>
      <c r="C160" s="10" t="s">
        <v>1391</v>
      </c>
      <c r="D160" s="10" t="s">
        <v>1606</v>
      </c>
      <c r="E160" s="10" t="s">
        <v>1523</v>
      </c>
      <c r="F160" s="11">
        <v>200</v>
      </c>
      <c r="G160" s="10" t="s">
        <v>1516</v>
      </c>
    </row>
    <row r="161" spans="1:7">
      <c r="A161" s="10" t="s">
        <v>1599</v>
      </c>
      <c r="B161" s="10" t="s">
        <v>1607</v>
      </c>
      <c r="C161" s="10" t="s">
        <v>1391</v>
      </c>
      <c r="D161" s="10" t="s">
        <v>1606</v>
      </c>
      <c r="E161" s="10" t="s">
        <v>1608</v>
      </c>
      <c r="F161" s="11">
        <v>360</v>
      </c>
      <c r="G161" s="10" t="s">
        <v>1516</v>
      </c>
    </row>
    <row r="162" spans="1:7">
      <c r="A162" s="10" t="s">
        <v>1609</v>
      </c>
      <c r="B162" s="10" t="s">
        <v>1610</v>
      </c>
      <c r="C162" s="10" t="s">
        <v>1391</v>
      </c>
      <c r="D162" s="10" t="s">
        <v>1611</v>
      </c>
      <c r="E162" s="10" t="s">
        <v>1451</v>
      </c>
      <c r="F162" s="11">
        <v>6000</v>
      </c>
      <c r="G162" s="10" t="s">
        <v>1516</v>
      </c>
    </row>
    <row r="163" spans="1:7">
      <c r="A163" s="10" t="s">
        <v>1609</v>
      </c>
      <c r="B163" s="10" t="s">
        <v>1610</v>
      </c>
      <c r="C163" s="10" t="s">
        <v>1391</v>
      </c>
      <c r="D163" s="10" t="s">
        <v>1611</v>
      </c>
      <c r="E163" s="10" t="s">
        <v>1451</v>
      </c>
      <c r="F163" s="11">
        <v>21000</v>
      </c>
      <c r="G163" s="10" t="s">
        <v>1516</v>
      </c>
    </row>
    <row r="164" spans="1:7">
      <c r="A164" s="10" t="s">
        <v>1609</v>
      </c>
      <c r="B164" s="10" t="s">
        <v>1612</v>
      </c>
      <c r="C164" s="10" t="s">
        <v>1391</v>
      </c>
      <c r="D164" s="10" t="s">
        <v>1611</v>
      </c>
      <c r="E164" s="10" t="s">
        <v>1451</v>
      </c>
      <c r="F164" s="11">
        <v>5000</v>
      </c>
      <c r="G164" s="10" t="s">
        <v>1516</v>
      </c>
    </row>
    <row r="165" spans="1:7">
      <c r="A165" s="10" t="s">
        <v>1613</v>
      </c>
      <c r="B165" s="10" t="s">
        <v>1614</v>
      </c>
      <c r="C165" s="10" t="s">
        <v>1391</v>
      </c>
      <c r="D165" s="10" t="s">
        <v>1522</v>
      </c>
      <c r="E165" s="10" t="s">
        <v>1523</v>
      </c>
      <c r="F165" s="11">
        <v>3500000</v>
      </c>
      <c r="G165" s="10" t="s">
        <v>1516</v>
      </c>
    </row>
    <row r="166" spans="1:7">
      <c r="A166" s="10" t="s">
        <v>1613</v>
      </c>
      <c r="B166" s="10" t="s">
        <v>1614</v>
      </c>
      <c r="C166" s="10" t="s">
        <v>1391</v>
      </c>
      <c r="D166" s="10" t="s">
        <v>1528</v>
      </c>
      <c r="E166" s="10" t="s">
        <v>1523</v>
      </c>
      <c r="F166" s="11">
        <v>300000</v>
      </c>
      <c r="G166" s="10" t="s">
        <v>1516</v>
      </c>
    </row>
    <row r="167" spans="1:7">
      <c r="A167" s="10" t="s">
        <v>1613</v>
      </c>
      <c r="B167" s="10" t="s">
        <v>1614</v>
      </c>
      <c r="C167" s="10" t="s">
        <v>1391</v>
      </c>
      <c r="D167" s="10" t="s">
        <v>1524</v>
      </c>
      <c r="E167" s="10" t="s">
        <v>1523</v>
      </c>
      <c r="F167" s="11">
        <v>1300000</v>
      </c>
      <c r="G167" s="10" t="s">
        <v>1516</v>
      </c>
    </row>
    <row r="168" spans="1:7">
      <c r="A168" s="10" t="s">
        <v>1613</v>
      </c>
      <c r="B168" s="10" t="s">
        <v>1614</v>
      </c>
      <c r="C168" s="10" t="s">
        <v>1391</v>
      </c>
      <c r="D168" s="10" t="s">
        <v>1615</v>
      </c>
      <c r="E168" s="10" t="s">
        <v>1405</v>
      </c>
      <c r="F168" s="11">
        <v>2000000</v>
      </c>
      <c r="G168" s="10" t="s">
        <v>1516</v>
      </c>
    </row>
    <row r="169" spans="1:7">
      <c r="A169" s="10" t="s">
        <v>1613</v>
      </c>
      <c r="B169" s="10" t="s">
        <v>1614</v>
      </c>
      <c r="C169" s="10" t="s">
        <v>1391</v>
      </c>
      <c r="D169" s="10" t="s">
        <v>1616</v>
      </c>
      <c r="E169" s="10" t="s">
        <v>1523</v>
      </c>
      <c r="F169" s="11">
        <v>330000</v>
      </c>
      <c r="G169" s="10" t="s">
        <v>1516</v>
      </c>
    </row>
    <row r="170" spans="1:7">
      <c r="A170" s="10" t="s">
        <v>1613</v>
      </c>
      <c r="B170" s="10" t="s">
        <v>1614</v>
      </c>
      <c r="C170" s="10" t="s">
        <v>1391</v>
      </c>
      <c r="D170" s="10" t="s">
        <v>1527</v>
      </c>
      <c r="E170" s="10" t="s">
        <v>1523</v>
      </c>
      <c r="F170" s="11">
        <v>16230000</v>
      </c>
      <c r="G170" s="10" t="s">
        <v>1516</v>
      </c>
    </row>
    <row r="171" spans="1:7">
      <c r="A171" s="10" t="s">
        <v>1613</v>
      </c>
      <c r="B171" s="10" t="s">
        <v>1614</v>
      </c>
      <c r="C171" s="10" t="s">
        <v>1391</v>
      </c>
      <c r="D171" s="10" t="s">
        <v>1616</v>
      </c>
      <c r="E171" s="10" t="s">
        <v>1523</v>
      </c>
      <c r="F171" s="11">
        <v>580000</v>
      </c>
      <c r="G171" s="10" t="s">
        <v>1516</v>
      </c>
    </row>
    <row r="172" spans="1:7">
      <c r="A172" s="10" t="s">
        <v>1617</v>
      </c>
      <c r="B172" s="10" t="s">
        <v>1618</v>
      </c>
      <c r="C172" s="10" t="s">
        <v>1391</v>
      </c>
      <c r="D172" s="10" t="s">
        <v>1619</v>
      </c>
      <c r="E172" s="10" t="s">
        <v>1405</v>
      </c>
      <c r="F172" s="11">
        <v>290000</v>
      </c>
      <c r="G172" s="10" t="s">
        <v>1620</v>
      </c>
    </row>
    <row r="173" spans="1:7">
      <c r="A173" s="10" t="s">
        <v>1621</v>
      </c>
      <c r="B173" s="10" t="s">
        <v>1622</v>
      </c>
      <c r="C173" s="10" t="s">
        <v>1391</v>
      </c>
      <c r="D173" s="10" t="s">
        <v>1623</v>
      </c>
      <c r="E173" s="10" t="s">
        <v>1532</v>
      </c>
      <c r="F173" s="11">
        <v>1000000</v>
      </c>
      <c r="G173" s="10" t="s">
        <v>1620</v>
      </c>
    </row>
    <row r="174" spans="1:7">
      <c r="A174" s="10" t="s">
        <v>1624</v>
      </c>
      <c r="B174" s="10" t="s">
        <v>1625</v>
      </c>
      <c r="C174" s="10" t="s">
        <v>1391</v>
      </c>
      <c r="D174" s="10" t="s">
        <v>1626</v>
      </c>
      <c r="E174" s="10" t="s">
        <v>1405</v>
      </c>
      <c r="F174" s="11">
        <v>14330000</v>
      </c>
      <c r="G174" s="10" t="s">
        <v>1620</v>
      </c>
    </row>
    <row r="175" spans="1:7">
      <c r="A175" s="10" t="s">
        <v>1624</v>
      </c>
      <c r="B175" s="10" t="s">
        <v>1625</v>
      </c>
      <c r="C175" s="10" t="s">
        <v>1391</v>
      </c>
      <c r="D175" s="10" t="s">
        <v>1627</v>
      </c>
      <c r="E175" s="10" t="s">
        <v>1497</v>
      </c>
      <c r="F175" s="11">
        <v>2400000</v>
      </c>
      <c r="G175" s="10" t="s">
        <v>1620</v>
      </c>
    </row>
    <row r="176" spans="1:7">
      <c r="A176" s="10" t="s">
        <v>1624</v>
      </c>
      <c r="B176" s="10" t="s">
        <v>1625</v>
      </c>
      <c r="C176" s="10" t="s">
        <v>1391</v>
      </c>
      <c r="D176" s="10" t="s">
        <v>1628</v>
      </c>
      <c r="E176" s="10" t="s">
        <v>1405</v>
      </c>
      <c r="F176" s="11">
        <v>2529400</v>
      </c>
      <c r="G176" s="10" t="s">
        <v>1620</v>
      </c>
    </row>
    <row r="177" spans="1:7">
      <c r="A177" s="10" t="s">
        <v>1624</v>
      </c>
      <c r="B177" s="10" t="s">
        <v>1625</v>
      </c>
      <c r="C177" s="10" t="s">
        <v>1391</v>
      </c>
      <c r="D177" s="10" t="s">
        <v>1629</v>
      </c>
      <c r="E177" s="10" t="s">
        <v>1630</v>
      </c>
      <c r="F177" s="11">
        <v>200000</v>
      </c>
      <c r="G177" s="10" t="s">
        <v>1620</v>
      </c>
    </row>
    <row r="178" spans="1:7">
      <c r="A178" s="10" t="s">
        <v>1624</v>
      </c>
      <c r="B178" s="10" t="s">
        <v>1625</v>
      </c>
      <c r="C178" s="10" t="s">
        <v>1391</v>
      </c>
      <c r="D178" s="10" t="s">
        <v>1631</v>
      </c>
      <c r="E178" s="10" t="s">
        <v>1405</v>
      </c>
      <c r="F178" s="11">
        <v>2500000</v>
      </c>
      <c r="G178" s="10" t="s">
        <v>1620</v>
      </c>
    </row>
    <row r="179" spans="1:7">
      <c r="A179" s="10" t="s">
        <v>1624</v>
      </c>
      <c r="B179" s="10" t="s">
        <v>1625</v>
      </c>
      <c r="C179" s="10" t="s">
        <v>1391</v>
      </c>
      <c r="D179" s="10" t="s">
        <v>1628</v>
      </c>
      <c r="E179" s="10" t="s">
        <v>1405</v>
      </c>
      <c r="F179" s="11">
        <v>171800</v>
      </c>
      <c r="G179" s="10" t="s">
        <v>1620</v>
      </c>
    </row>
    <row r="180" spans="1:7">
      <c r="A180" s="10" t="s">
        <v>1624</v>
      </c>
      <c r="B180" s="10" t="s">
        <v>1625</v>
      </c>
      <c r="C180" s="10" t="s">
        <v>1391</v>
      </c>
      <c r="D180" s="10" t="s">
        <v>1492</v>
      </c>
      <c r="E180" s="10" t="s">
        <v>1405</v>
      </c>
      <c r="F180" s="11">
        <v>700000</v>
      </c>
      <c r="G180" s="10" t="s">
        <v>1620</v>
      </c>
    </row>
    <row r="181" spans="1:7">
      <c r="A181" s="10" t="s">
        <v>1624</v>
      </c>
      <c r="B181" s="10" t="s">
        <v>1625</v>
      </c>
      <c r="C181" s="10" t="s">
        <v>1391</v>
      </c>
      <c r="D181" s="10" t="s">
        <v>1629</v>
      </c>
      <c r="E181" s="10" t="s">
        <v>1472</v>
      </c>
      <c r="F181" s="11">
        <v>711000</v>
      </c>
      <c r="G181" s="10" t="s">
        <v>1620</v>
      </c>
    </row>
    <row r="182" spans="1:7">
      <c r="A182" s="10" t="s">
        <v>1624</v>
      </c>
      <c r="B182" s="10" t="s">
        <v>1625</v>
      </c>
      <c r="C182" s="10" t="s">
        <v>1391</v>
      </c>
      <c r="D182" s="10" t="s">
        <v>1628</v>
      </c>
      <c r="E182" s="10" t="s">
        <v>1405</v>
      </c>
      <c r="F182" s="11">
        <v>600000</v>
      </c>
      <c r="G182" s="10" t="s">
        <v>1620</v>
      </c>
    </row>
    <row r="183" spans="1:7">
      <c r="A183" s="10" t="s">
        <v>1624</v>
      </c>
      <c r="B183" s="10" t="s">
        <v>1625</v>
      </c>
      <c r="C183" s="10" t="s">
        <v>1391</v>
      </c>
      <c r="D183" s="10" t="s">
        <v>1628</v>
      </c>
      <c r="E183" s="10" t="s">
        <v>1405</v>
      </c>
      <c r="F183" s="11">
        <v>172500</v>
      </c>
      <c r="G183" s="10" t="s">
        <v>1620</v>
      </c>
    </row>
    <row r="184" spans="1:7">
      <c r="A184" s="10" t="s">
        <v>1632</v>
      </c>
      <c r="B184" s="10" t="s">
        <v>1633</v>
      </c>
      <c r="C184" s="10" t="s">
        <v>1479</v>
      </c>
      <c r="D184" s="10" t="s">
        <v>1634</v>
      </c>
      <c r="E184" s="10" t="s">
        <v>1497</v>
      </c>
      <c r="F184" s="11">
        <v>1996500</v>
      </c>
      <c r="G184" s="10" t="s">
        <v>1620</v>
      </c>
    </row>
    <row r="185" spans="1:7">
      <c r="A185" s="10" t="s">
        <v>1635</v>
      </c>
      <c r="B185" s="10" t="s">
        <v>1636</v>
      </c>
      <c r="C185" s="10" t="s">
        <v>1391</v>
      </c>
      <c r="D185" s="10" t="s">
        <v>1637</v>
      </c>
      <c r="E185" s="10" t="s">
        <v>1497</v>
      </c>
      <c r="F185" s="11">
        <v>1720000</v>
      </c>
      <c r="G185" s="10" t="s">
        <v>1620</v>
      </c>
    </row>
    <row r="186" spans="1:7">
      <c r="A186" s="10" t="s">
        <v>1635</v>
      </c>
      <c r="B186" s="10" t="s">
        <v>1636</v>
      </c>
      <c r="C186" s="10" t="s">
        <v>1391</v>
      </c>
      <c r="D186" s="10" t="s">
        <v>1638</v>
      </c>
      <c r="E186" s="10" t="s">
        <v>1497</v>
      </c>
      <c r="F186" s="11">
        <v>260000</v>
      </c>
      <c r="G186" s="10" t="s">
        <v>1620</v>
      </c>
    </row>
    <row r="187" spans="1:7">
      <c r="A187" s="10" t="s">
        <v>1635</v>
      </c>
      <c r="B187" s="10" t="s">
        <v>1636</v>
      </c>
      <c r="C187" s="10" t="s">
        <v>1391</v>
      </c>
      <c r="D187" s="10" t="s">
        <v>1638</v>
      </c>
      <c r="E187" s="10" t="s">
        <v>1497</v>
      </c>
      <c r="F187" s="11">
        <v>310000</v>
      </c>
      <c r="G187" s="10" t="s">
        <v>1620</v>
      </c>
    </row>
    <row r="188" spans="1:7">
      <c r="A188" s="10" t="s">
        <v>1635</v>
      </c>
      <c r="B188" s="10" t="s">
        <v>1636</v>
      </c>
      <c r="C188" s="10" t="s">
        <v>1391</v>
      </c>
      <c r="D188" s="10" t="s">
        <v>1639</v>
      </c>
      <c r="E188" s="10" t="s">
        <v>1497</v>
      </c>
      <c r="F188" s="11">
        <v>23270000</v>
      </c>
      <c r="G188" s="10" t="s">
        <v>1620</v>
      </c>
    </row>
    <row r="189" spans="1:7">
      <c r="A189" s="10" t="s">
        <v>1635</v>
      </c>
      <c r="B189" s="10" t="s">
        <v>1636</v>
      </c>
      <c r="C189" s="10" t="s">
        <v>1391</v>
      </c>
      <c r="D189" s="10" t="s">
        <v>1640</v>
      </c>
      <c r="E189" s="10" t="s">
        <v>1497</v>
      </c>
      <c r="F189" s="11">
        <v>770000</v>
      </c>
      <c r="G189" s="10" t="s">
        <v>1620</v>
      </c>
    </row>
    <row r="190" spans="1:7">
      <c r="A190" s="10" t="s">
        <v>1635</v>
      </c>
      <c r="B190" s="10" t="s">
        <v>1636</v>
      </c>
      <c r="C190" s="10" t="s">
        <v>1391</v>
      </c>
      <c r="D190" s="10" t="s">
        <v>1641</v>
      </c>
      <c r="E190" s="10" t="s">
        <v>1497</v>
      </c>
      <c r="F190" s="11">
        <v>5830000</v>
      </c>
      <c r="G190" s="10" t="s">
        <v>1620</v>
      </c>
    </row>
    <row r="191" spans="1:7">
      <c r="A191" s="10" t="s">
        <v>1642</v>
      </c>
      <c r="B191" s="10" t="s">
        <v>1643</v>
      </c>
      <c r="C191" s="10" t="s">
        <v>1391</v>
      </c>
      <c r="D191" s="10" t="s">
        <v>1644</v>
      </c>
      <c r="E191" s="10" t="s">
        <v>1472</v>
      </c>
      <c r="F191" s="11">
        <v>8000</v>
      </c>
      <c r="G191" s="10" t="s">
        <v>1620</v>
      </c>
    </row>
    <row r="192" spans="1:7">
      <c r="A192" s="10" t="s">
        <v>1642</v>
      </c>
      <c r="B192" s="10" t="s">
        <v>1643</v>
      </c>
      <c r="C192" s="10" t="s">
        <v>1391</v>
      </c>
      <c r="D192" s="10" t="s">
        <v>1629</v>
      </c>
      <c r="E192" s="10" t="s">
        <v>1472</v>
      </c>
      <c r="F192" s="11">
        <v>781000</v>
      </c>
      <c r="G192" s="10" t="s">
        <v>1620</v>
      </c>
    </row>
    <row r="193" spans="1:7">
      <c r="A193" s="10" t="s">
        <v>1642</v>
      </c>
      <c r="B193" s="10" t="s">
        <v>1643</v>
      </c>
      <c r="C193" s="10" t="s">
        <v>1391</v>
      </c>
      <c r="D193" s="10" t="s">
        <v>1628</v>
      </c>
      <c r="E193" s="10" t="s">
        <v>1630</v>
      </c>
      <c r="F193" s="11">
        <v>57500</v>
      </c>
      <c r="G193" s="10" t="s">
        <v>1620</v>
      </c>
    </row>
    <row r="194" spans="1:7">
      <c r="A194" s="10" t="s">
        <v>1642</v>
      </c>
      <c r="B194" s="10" t="s">
        <v>1643</v>
      </c>
      <c r="C194" s="10" t="s">
        <v>1391</v>
      </c>
      <c r="D194" s="10" t="s">
        <v>1645</v>
      </c>
      <c r="E194" s="10" t="s">
        <v>1472</v>
      </c>
      <c r="F194" s="11">
        <v>245000</v>
      </c>
      <c r="G194" s="10" t="s">
        <v>1620</v>
      </c>
    </row>
    <row r="195" spans="1:7">
      <c r="A195" s="10" t="s">
        <v>1642</v>
      </c>
      <c r="B195" s="10" t="s">
        <v>1643</v>
      </c>
      <c r="C195" s="10" t="s">
        <v>1391</v>
      </c>
      <c r="D195" s="10" t="s">
        <v>1646</v>
      </c>
      <c r="E195" s="10" t="s">
        <v>1472</v>
      </c>
      <c r="F195" s="11">
        <v>500000</v>
      </c>
      <c r="G195" s="10" t="s">
        <v>1620</v>
      </c>
    </row>
    <row r="196" spans="1:7">
      <c r="A196" s="10" t="s">
        <v>1642</v>
      </c>
      <c r="B196" s="10" t="s">
        <v>1643</v>
      </c>
      <c r="C196" s="10" t="s">
        <v>1391</v>
      </c>
      <c r="D196" s="10" t="s">
        <v>1629</v>
      </c>
      <c r="E196" s="10" t="s">
        <v>1647</v>
      </c>
      <c r="F196" s="11">
        <v>320000</v>
      </c>
      <c r="G196" s="10" t="s">
        <v>1620</v>
      </c>
    </row>
    <row r="197" spans="1:7">
      <c r="A197" s="10" t="s">
        <v>1648</v>
      </c>
      <c r="B197" s="10" t="s">
        <v>1649</v>
      </c>
      <c r="C197" s="10" t="s">
        <v>1391</v>
      </c>
      <c r="D197" s="10" t="s">
        <v>1650</v>
      </c>
      <c r="E197" s="10" t="s">
        <v>1651</v>
      </c>
      <c r="F197" s="11">
        <v>24350000</v>
      </c>
      <c r="G197" s="10" t="s">
        <v>1620</v>
      </c>
    </row>
    <row r="198" spans="1:7">
      <c r="A198" s="10" t="s">
        <v>1648</v>
      </c>
      <c r="B198" s="10" t="s">
        <v>1649</v>
      </c>
      <c r="C198" s="10" t="s">
        <v>1391</v>
      </c>
      <c r="D198" s="10" t="s">
        <v>1650</v>
      </c>
      <c r="E198" s="10" t="s">
        <v>1651</v>
      </c>
      <c r="F198" s="11">
        <v>34710000</v>
      </c>
      <c r="G198" s="10" t="s">
        <v>1620</v>
      </c>
    </row>
    <row r="199" spans="1:7">
      <c r="A199" s="10" t="s">
        <v>1652</v>
      </c>
      <c r="B199" s="10" t="s">
        <v>1653</v>
      </c>
      <c r="C199" s="10" t="s">
        <v>1391</v>
      </c>
      <c r="D199" s="10" t="s">
        <v>1654</v>
      </c>
      <c r="E199" s="10" t="s">
        <v>1497</v>
      </c>
      <c r="F199" s="11">
        <v>270000</v>
      </c>
      <c r="G199" s="10" t="s">
        <v>1620</v>
      </c>
    </row>
    <row r="200" spans="1:7">
      <c r="A200" s="10" t="s">
        <v>1652</v>
      </c>
      <c r="B200" s="10" t="s">
        <v>1653</v>
      </c>
      <c r="C200" s="10" t="s">
        <v>1391</v>
      </c>
      <c r="D200" s="10" t="s">
        <v>1641</v>
      </c>
      <c r="E200" s="10" t="s">
        <v>1497</v>
      </c>
      <c r="F200" s="11">
        <v>260000</v>
      </c>
      <c r="G200" s="10" t="s">
        <v>1620</v>
      </c>
    </row>
    <row r="201" spans="1:7">
      <c r="A201" s="10" t="s">
        <v>1655</v>
      </c>
      <c r="B201" s="10" t="s">
        <v>1656</v>
      </c>
      <c r="C201" s="10" t="s">
        <v>1391</v>
      </c>
      <c r="D201" s="10" t="s">
        <v>1628</v>
      </c>
      <c r="E201" s="10" t="s">
        <v>1630</v>
      </c>
      <c r="F201" s="11">
        <v>800000</v>
      </c>
      <c r="G201" s="10" t="s">
        <v>1620</v>
      </c>
    </row>
    <row r="202" spans="1:7">
      <c r="A202" s="10" t="s">
        <v>1657</v>
      </c>
      <c r="B202" s="10" t="s">
        <v>1658</v>
      </c>
      <c r="C202" s="10" t="s">
        <v>1391</v>
      </c>
      <c r="D202" s="10" t="s">
        <v>1659</v>
      </c>
      <c r="E202" s="10" t="s">
        <v>1405</v>
      </c>
      <c r="F202" s="11">
        <v>66800</v>
      </c>
      <c r="G202" s="10" t="s">
        <v>1620</v>
      </c>
    </row>
    <row r="203" spans="1:7">
      <c r="A203" s="10" t="s">
        <v>1657</v>
      </c>
      <c r="B203" s="10" t="s">
        <v>1658</v>
      </c>
      <c r="C203" s="10" t="s">
        <v>1391</v>
      </c>
      <c r="D203" s="10" t="s">
        <v>1660</v>
      </c>
      <c r="E203" s="10" t="s">
        <v>1405</v>
      </c>
      <c r="F203" s="11">
        <v>918700</v>
      </c>
      <c r="G203" s="10" t="s">
        <v>1620</v>
      </c>
    </row>
    <row r="204" spans="1:7">
      <c r="A204" s="10" t="s">
        <v>1657</v>
      </c>
      <c r="B204" s="10" t="s">
        <v>1658</v>
      </c>
      <c r="C204" s="10" t="s">
        <v>1391</v>
      </c>
      <c r="D204" s="10" t="s">
        <v>1659</v>
      </c>
      <c r="E204" s="10" t="s">
        <v>1523</v>
      </c>
      <c r="F204" s="11">
        <v>18772900</v>
      </c>
      <c r="G204" s="10" t="s">
        <v>1620</v>
      </c>
    </row>
    <row r="205" spans="1:7">
      <c r="A205" s="10" t="s">
        <v>1657</v>
      </c>
      <c r="B205" s="10" t="s">
        <v>1658</v>
      </c>
      <c r="C205" s="10" t="s">
        <v>1391</v>
      </c>
      <c r="D205" s="10" t="s">
        <v>1511</v>
      </c>
      <c r="E205" s="10" t="s">
        <v>1523</v>
      </c>
      <c r="F205" s="11">
        <v>720000</v>
      </c>
      <c r="G205" s="10" t="s">
        <v>1620</v>
      </c>
    </row>
    <row r="206" spans="1:7">
      <c r="A206" s="10" t="s">
        <v>1657</v>
      </c>
      <c r="B206" s="10" t="s">
        <v>1658</v>
      </c>
      <c r="C206" s="10" t="s">
        <v>1391</v>
      </c>
      <c r="D206" s="10" t="s">
        <v>1659</v>
      </c>
      <c r="E206" s="10" t="s">
        <v>1523</v>
      </c>
      <c r="F206" s="11">
        <v>1138200</v>
      </c>
      <c r="G206" s="10" t="s">
        <v>1620</v>
      </c>
    </row>
    <row r="207" spans="1:7">
      <c r="A207" s="10" t="s">
        <v>1657</v>
      </c>
      <c r="B207" s="10" t="s">
        <v>1658</v>
      </c>
      <c r="C207" s="10" t="s">
        <v>1391</v>
      </c>
      <c r="D207" s="10" t="s">
        <v>1659</v>
      </c>
      <c r="E207" s="10" t="s">
        <v>1405</v>
      </c>
      <c r="F207" s="11">
        <v>5430900</v>
      </c>
      <c r="G207" s="10" t="s">
        <v>1620</v>
      </c>
    </row>
    <row r="208" spans="1:7">
      <c r="A208" s="10" t="s">
        <v>1661</v>
      </c>
      <c r="B208" s="10" t="s">
        <v>1662</v>
      </c>
      <c r="C208" s="10" t="s">
        <v>1391</v>
      </c>
      <c r="D208" s="10" t="s">
        <v>1663</v>
      </c>
      <c r="E208" s="10" t="s">
        <v>1405</v>
      </c>
      <c r="F208" s="11">
        <v>6444000</v>
      </c>
      <c r="G208" s="10" t="s">
        <v>1620</v>
      </c>
    </row>
    <row r="209" spans="1:7">
      <c r="A209" s="10" t="s">
        <v>1661</v>
      </c>
      <c r="B209" s="10" t="s">
        <v>1662</v>
      </c>
      <c r="C209" s="10" t="s">
        <v>1391</v>
      </c>
      <c r="D209" s="10" t="s">
        <v>1664</v>
      </c>
      <c r="E209" s="10" t="s">
        <v>1405</v>
      </c>
      <c r="F209" s="11">
        <v>180000</v>
      </c>
      <c r="G209" s="10" t="s">
        <v>1620</v>
      </c>
    </row>
    <row r="210" spans="1:7">
      <c r="A210" s="10" t="s">
        <v>1661</v>
      </c>
      <c r="B210" s="10" t="s">
        <v>1662</v>
      </c>
      <c r="C210" s="10" t="s">
        <v>1391</v>
      </c>
      <c r="D210" s="10" t="s">
        <v>1664</v>
      </c>
      <c r="E210" s="10" t="s">
        <v>1405</v>
      </c>
      <c r="F210" s="11">
        <v>4263000</v>
      </c>
      <c r="G210" s="10" t="s">
        <v>1620</v>
      </c>
    </row>
    <row r="211" spans="1:7">
      <c r="A211" s="10" t="s">
        <v>1661</v>
      </c>
      <c r="B211" s="10" t="s">
        <v>1662</v>
      </c>
      <c r="C211" s="10" t="s">
        <v>1391</v>
      </c>
      <c r="D211" s="10" t="s">
        <v>1660</v>
      </c>
      <c r="E211" s="10" t="s">
        <v>1405</v>
      </c>
      <c r="F211" s="11">
        <v>50000</v>
      </c>
      <c r="G211" s="10" t="s">
        <v>1620</v>
      </c>
    </row>
    <row r="212" spans="1:7">
      <c r="A212" s="10" t="s">
        <v>1661</v>
      </c>
      <c r="B212" s="10" t="s">
        <v>1662</v>
      </c>
      <c r="C212" s="10" t="s">
        <v>1391</v>
      </c>
      <c r="D212" s="10" t="s">
        <v>1663</v>
      </c>
      <c r="E212" s="10" t="s">
        <v>1523</v>
      </c>
      <c r="F212" s="11">
        <v>17093500</v>
      </c>
      <c r="G212" s="10" t="s">
        <v>1620</v>
      </c>
    </row>
    <row r="213" spans="1:7">
      <c r="A213" s="10" t="s">
        <v>1661</v>
      </c>
      <c r="B213" s="10" t="s">
        <v>1662</v>
      </c>
      <c r="C213" s="10" t="s">
        <v>1391</v>
      </c>
      <c r="D213" s="10" t="s">
        <v>1665</v>
      </c>
      <c r="E213" s="10" t="s">
        <v>1472</v>
      </c>
      <c r="F213" s="11">
        <v>57500</v>
      </c>
      <c r="G213" s="10" t="s">
        <v>1620</v>
      </c>
    </row>
    <row r="214" spans="1:7">
      <c r="A214" s="10" t="s">
        <v>1661</v>
      </c>
      <c r="B214" s="10" t="s">
        <v>1662</v>
      </c>
      <c r="C214" s="10" t="s">
        <v>1391</v>
      </c>
      <c r="D214" s="10" t="s">
        <v>1664</v>
      </c>
      <c r="E214" s="10" t="s">
        <v>1472</v>
      </c>
      <c r="F214" s="11">
        <v>4190000</v>
      </c>
      <c r="G214" s="10" t="s">
        <v>1620</v>
      </c>
    </row>
    <row r="215" spans="1:7">
      <c r="A215" s="10" t="s">
        <v>1666</v>
      </c>
      <c r="B215" s="10" t="s">
        <v>1667</v>
      </c>
      <c r="C215" s="10" t="s">
        <v>1391</v>
      </c>
      <c r="D215" s="10" t="s">
        <v>1668</v>
      </c>
      <c r="E215" s="10" t="s">
        <v>1497</v>
      </c>
      <c r="F215" s="11">
        <v>6510000</v>
      </c>
      <c r="G215" s="10" t="s">
        <v>1669</v>
      </c>
    </row>
    <row r="216" spans="1:7">
      <c r="A216" s="10" t="s">
        <v>1666</v>
      </c>
      <c r="B216" s="10" t="s">
        <v>1667</v>
      </c>
      <c r="C216" s="10" t="s">
        <v>1391</v>
      </c>
      <c r="D216" s="10" t="s">
        <v>1668</v>
      </c>
      <c r="E216" s="10" t="s">
        <v>1497</v>
      </c>
      <c r="F216" s="11">
        <v>9330000</v>
      </c>
      <c r="G216" s="10" t="s">
        <v>1669</v>
      </c>
    </row>
    <row r="217" spans="1:7">
      <c r="A217" s="10" t="s">
        <v>1666</v>
      </c>
      <c r="B217" s="10" t="s">
        <v>1667</v>
      </c>
      <c r="C217" s="10" t="s">
        <v>1391</v>
      </c>
      <c r="D217" s="10" t="s">
        <v>1670</v>
      </c>
      <c r="E217" s="10" t="s">
        <v>1393</v>
      </c>
      <c r="F217" s="11">
        <v>110000</v>
      </c>
      <c r="G217" s="10" t="s">
        <v>1669</v>
      </c>
    </row>
    <row r="218" spans="1:7">
      <c r="A218" s="10" t="s">
        <v>1671</v>
      </c>
      <c r="B218" s="10" t="s">
        <v>1672</v>
      </c>
      <c r="C218" s="10" t="s">
        <v>1391</v>
      </c>
      <c r="D218" s="10" t="s">
        <v>1673</v>
      </c>
      <c r="E218" s="10" t="s">
        <v>1493</v>
      </c>
      <c r="F218" s="11">
        <v>8830000</v>
      </c>
      <c r="G218" s="10" t="s">
        <v>1674</v>
      </c>
    </row>
    <row r="219" spans="1:7">
      <c r="A219" s="10" t="s">
        <v>1671</v>
      </c>
      <c r="B219" s="10" t="s">
        <v>1672</v>
      </c>
      <c r="C219" s="10" t="s">
        <v>1391</v>
      </c>
      <c r="D219" s="10" t="s">
        <v>1673</v>
      </c>
      <c r="E219" s="10" t="s">
        <v>1493</v>
      </c>
      <c r="F219" s="11">
        <v>15650000</v>
      </c>
      <c r="G219" s="10" t="s">
        <v>1674</v>
      </c>
    </row>
    <row r="220" ht="31" customHeight="1" spans="1:7">
      <c r="A220" s="1" t="s">
        <v>1675</v>
      </c>
    </row>
  </sheetData>
  <autoFilter xmlns:etc="http://www.wps.cn/officeDocument/2017/etCustomData" ref="A5:G220" etc:filterBottomFollowUsedRange="0">
    <extLst/>
  </autoFilter>
  <mergeCells count="7">
    <mergeCell ref="A4:A5"/>
    <mergeCell ref="B4:B5"/>
    <mergeCell ref="C4:C5"/>
    <mergeCell ref="D4:D5"/>
    <mergeCell ref="E4:E5"/>
    <mergeCell ref="F4:F5"/>
    <mergeCell ref="G4:G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100"/>
  <sheetViews>
    <sheetView workbookViewId="0">
      <pane xSplit="1" ySplit="1" topLeftCell="B2" activePane="bottomRight" state="frozen"/>
      <selection/>
      <selection pane="topRight"/>
      <selection pane="bottomLeft"/>
      <selection pane="bottomRight" activeCell="B13" sqref="B13"/>
    </sheetView>
  </sheetViews>
  <sheetFormatPr defaultColWidth="9" defaultRowHeight="14.25"/>
  <cols>
    <col min="1" max="1" width="3.7" style="184" hidden="1" customWidth="1"/>
    <col min="2" max="2" width="41.875" style="185" customWidth="1"/>
    <col min="3" max="4" width="10.5" style="361" customWidth="1"/>
    <col min="5" max="7" width="10.5" style="185" customWidth="1"/>
    <col min="8" max="9" width="10.5" style="361" customWidth="1"/>
    <col min="10" max="10" width="10.5" style="185" customWidth="1"/>
    <col min="11" max="11" width="14.5" style="184" hidden="1" customWidth="1"/>
    <col min="12" max="12" width="9" style="184" hidden="1" customWidth="1"/>
    <col min="13" max="16384" width="9" style="184"/>
  </cols>
  <sheetData>
    <row r="1" s="184" customFormat="1" ht="18" customHeight="1" spans="1:12">
      <c r="B1" s="185" t="s">
        <v>28</v>
      </c>
      <c r="C1" s="361"/>
      <c r="D1" s="361"/>
      <c r="E1" s="185"/>
      <c r="F1" s="185"/>
      <c r="G1" s="185"/>
      <c r="H1" s="361"/>
      <c r="I1" s="361"/>
      <c r="J1" s="185"/>
    </row>
    <row r="2" s="184" customFormat="1" ht="32" customHeight="1" spans="1:12">
      <c r="B2" s="448" t="s">
        <v>29</v>
      </c>
      <c r="C2" s="449"/>
      <c r="D2" s="449"/>
      <c r="E2" s="450"/>
      <c r="F2" s="450"/>
      <c r="G2" s="450"/>
      <c r="H2" s="449"/>
      <c r="I2" s="449"/>
      <c r="J2" s="450"/>
      <c r="K2" s="451"/>
      <c r="L2" s="451"/>
    </row>
    <row r="3" s="184" customFormat="1" ht="15.75" spans="1:12">
      <c r="B3" s="452"/>
      <c r="C3" s="453"/>
      <c r="D3" s="453"/>
      <c r="E3" s="451"/>
      <c r="F3" s="451"/>
      <c r="G3" s="451"/>
      <c r="H3" s="361"/>
      <c r="I3" s="116" t="s">
        <v>30</v>
      </c>
      <c r="J3" s="116"/>
      <c r="K3" s="454"/>
      <c r="L3" s="451"/>
    </row>
    <row r="4" s="184" customFormat="1" customHeight="1" spans="1:12">
      <c r="B4" s="455" t="s">
        <v>31</v>
      </c>
      <c r="C4" s="456" t="s">
        <v>32</v>
      </c>
      <c r="D4" s="457"/>
      <c r="E4" s="458"/>
      <c r="F4" s="458"/>
      <c r="G4" s="458"/>
      <c r="H4" s="456" t="s">
        <v>33</v>
      </c>
      <c r="I4" s="457"/>
      <c r="J4" s="458"/>
      <c r="K4" s="459" t="s">
        <v>34</v>
      </c>
      <c r="L4" s="460"/>
    </row>
    <row r="5" s="184" customFormat="1" spans="1:12">
      <c r="B5" s="455"/>
      <c r="C5" s="461" t="s">
        <v>35</v>
      </c>
      <c r="D5" s="462" t="s">
        <v>36</v>
      </c>
      <c r="E5" s="463" t="s">
        <v>37</v>
      </c>
      <c r="F5" s="464" t="s">
        <v>38</v>
      </c>
      <c r="G5" s="465"/>
      <c r="H5" s="462" t="s">
        <v>39</v>
      </c>
      <c r="I5" s="466" t="s">
        <v>40</v>
      </c>
      <c r="J5" s="465"/>
      <c r="K5" s="459"/>
      <c r="L5" s="460"/>
    </row>
    <row r="6" s="184" customFormat="1" spans="1:12">
      <c r="B6" s="455"/>
      <c r="C6" s="400"/>
      <c r="D6" s="467"/>
      <c r="E6" s="468"/>
      <c r="F6" s="469" t="s">
        <v>41</v>
      </c>
      <c r="G6" s="469" t="s">
        <v>42</v>
      </c>
      <c r="H6" s="467"/>
      <c r="I6" s="462" t="s">
        <v>41</v>
      </c>
      <c r="J6" s="469" t="s">
        <v>42</v>
      </c>
      <c r="K6" s="459"/>
      <c r="L6" s="460"/>
    </row>
    <row r="7" s="444" customFormat="1" ht="16.5" spans="1:12">
      <c r="A7" s="444">
        <v>101</v>
      </c>
      <c r="B7" s="470" t="s">
        <v>43</v>
      </c>
      <c r="C7" s="471">
        <v>26114</v>
      </c>
      <c r="D7" s="471">
        <v>26379</v>
      </c>
      <c r="E7" s="472">
        <v>1.0101</v>
      </c>
      <c r="F7" s="471">
        <v>1560</v>
      </c>
      <c r="G7" s="472">
        <v>0.0629</v>
      </c>
      <c r="H7" s="471">
        <v>29234</v>
      </c>
      <c r="I7" s="471">
        <v>2855</v>
      </c>
      <c r="J7" s="472">
        <v>0.1082</v>
      </c>
      <c r="K7" s="473">
        <v>24819</v>
      </c>
      <c r="L7" s="474">
        <f t="shared" ref="L7:L70" si="0">LEN(A7)</f>
        <v>3</v>
      </c>
    </row>
    <row r="8" s="184" customFormat="1" ht="16.5" spans="1:12">
      <c r="A8" s="184">
        <v>10101</v>
      </c>
      <c r="B8" s="475" t="s">
        <v>44</v>
      </c>
      <c r="C8" s="476">
        <v>8467</v>
      </c>
      <c r="D8" s="476">
        <v>9805</v>
      </c>
      <c r="E8" s="477">
        <v>1.158</v>
      </c>
      <c r="F8" s="215">
        <v>1650</v>
      </c>
      <c r="G8" s="477">
        <v>0.2023</v>
      </c>
      <c r="H8" s="476">
        <v>10993</v>
      </c>
      <c r="I8" s="476">
        <v>1188</v>
      </c>
      <c r="J8" s="477">
        <v>0.1212</v>
      </c>
      <c r="K8" s="478">
        <v>8155</v>
      </c>
      <c r="L8" s="474">
        <f t="shared" si="0"/>
        <v>5</v>
      </c>
    </row>
    <row r="9" s="184" customFormat="1" ht="16.5" spans="1:12">
      <c r="A9" s="184">
        <v>10104</v>
      </c>
      <c r="B9" s="475" t="s">
        <v>45</v>
      </c>
      <c r="C9" s="476">
        <v>2460</v>
      </c>
      <c r="D9" s="476">
        <v>2369</v>
      </c>
      <c r="E9" s="477">
        <v>0.963</v>
      </c>
      <c r="F9" s="215">
        <v>138</v>
      </c>
      <c r="G9" s="477">
        <v>0.0619</v>
      </c>
      <c r="H9" s="476">
        <v>2605</v>
      </c>
      <c r="I9" s="476">
        <v>236</v>
      </c>
      <c r="J9" s="477">
        <v>0.0996</v>
      </c>
      <c r="K9" s="478">
        <v>2231</v>
      </c>
      <c r="L9" s="474">
        <f t="shared" si="0"/>
        <v>5</v>
      </c>
    </row>
    <row r="10" s="184" customFormat="1" ht="16.5" spans="1:12">
      <c r="A10" s="184">
        <v>10106</v>
      </c>
      <c r="B10" s="475" t="s">
        <v>46</v>
      </c>
      <c r="C10" s="476">
        <v>552</v>
      </c>
      <c r="D10" s="476">
        <v>741</v>
      </c>
      <c r="E10" s="477">
        <v>1.3424</v>
      </c>
      <c r="F10" s="215">
        <v>101</v>
      </c>
      <c r="G10" s="477">
        <v>0.1578</v>
      </c>
      <c r="H10" s="476">
        <v>825</v>
      </c>
      <c r="I10" s="476">
        <v>84</v>
      </c>
      <c r="J10" s="477">
        <v>0.1134</v>
      </c>
      <c r="K10" s="478">
        <v>640</v>
      </c>
      <c r="L10" s="474">
        <f t="shared" si="0"/>
        <v>5</v>
      </c>
    </row>
    <row r="11" s="184" customFormat="1" ht="16.5" spans="1:12">
      <c r="A11" s="184">
        <v>10107</v>
      </c>
      <c r="B11" s="475" t="s">
        <v>47</v>
      </c>
      <c r="C11" s="476">
        <v>905</v>
      </c>
      <c r="D11" s="476">
        <v>957</v>
      </c>
      <c r="E11" s="477">
        <v>1.0575</v>
      </c>
      <c r="F11" s="215">
        <v>390</v>
      </c>
      <c r="G11" s="477">
        <v>0.6878</v>
      </c>
      <c r="H11" s="476">
        <v>1053</v>
      </c>
      <c r="I11" s="476">
        <v>96</v>
      </c>
      <c r="J11" s="477">
        <v>0.1003</v>
      </c>
      <c r="K11" s="478">
        <v>567</v>
      </c>
      <c r="L11" s="474">
        <f t="shared" si="0"/>
        <v>5</v>
      </c>
    </row>
    <row r="12" s="184" customFormat="1" ht="16.5" spans="1:12">
      <c r="A12" s="184">
        <v>10109</v>
      </c>
      <c r="B12" s="475" t="s">
        <v>48</v>
      </c>
      <c r="C12" s="476">
        <v>1306</v>
      </c>
      <c r="D12" s="476">
        <v>1496</v>
      </c>
      <c r="E12" s="477">
        <v>1.1455</v>
      </c>
      <c r="F12" s="215">
        <v>274</v>
      </c>
      <c r="G12" s="477">
        <v>0.2242</v>
      </c>
      <c r="H12" s="476">
        <v>1645</v>
      </c>
      <c r="I12" s="476">
        <v>149</v>
      </c>
      <c r="J12" s="477">
        <v>0.0996</v>
      </c>
      <c r="K12" s="478">
        <v>1222</v>
      </c>
      <c r="L12" s="474">
        <f t="shared" si="0"/>
        <v>5</v>
      </c>
    </row>
    <row r="13" s="184" customFormat="1" ht="16.5" spans="1:12">
      <c r="A13" s="184">
        <v>10110</v>
      </c>
      <c r="B13" s="475" t="s">
        <v>49</v>
      </c>
      <c r="C13" s="476">
        <v>3300</v>
      </c>
      <c r="D13" s="476">
        <v>3074</v>
      </c>
      <c r="E13" s="477">
        <v>0.9315</v>
      </c>
      <c r="F13" s="215">
        <v>-605</v>
      </c>
      <c r="G13" s="477">
        <v>-0.1644</v>
      </c>
      <c r="H13" s="476">
        <v>3382</v>
      </c>
      <c r="I13" s="476">
        <v>308</v>
      </c>
      <c r="J13" s="477">
        <v>0.1002</v>
      </c>
      <c r="K13" s="478">
        <v>3679</v>
      </c>
      <c r="L13" s="474">
        <f t="shared" si="0"/>
        <v>5</v>
      </c>
    </row>
    <row r="14" s="184" customFormat="1" ht="16.5" spans="1:12">
      <c r="A14" s="184">
        <v>10111</v>
      </c>
      <c r="B14" s="475" t="s">
        <v>50</v>
      </c>
      <c r="C14" s="476">
        <v>885</v>
      </c>
      <c r="D14" s="476">
        <v>634</v>
      </c>
      <c r="E14" s="477">
        <v>0.7164</v>
      </c>
      <c r="F14" s="215">
        <v>-160</v>
      </c>
      <c r="G14" s="477">
        <v>-0.2015</v>
      </c>
      <c r="H14" s="476">
        <v>698</v>
      </c>
      <c r="I14" s="476">
        <v>64</v>
      </c>
      <c r="J14" s="477">
        <v>0.1009</v>
      </c>
      <c r="K14" s="478">
        <v>794</v>
      </c>
      <c r="L14" s="474">
        <f t="shared" si="0"/>
        <v>5</v>
      </c>
    </row>
    <row r="15" s="184" customFormat="1" ht="16.5" spans="1:12">
      <c r="A15" s="184">
        <v>10112</v>
      </c>
      <c r="B15" s="475" t="s">
        <v>51</v>
      </c>
      <c r="C15" s="476">
        <v>1467</v>
      </c>
      <c r="D15" s="476">
        <v>1193</v>
      </c>
      <c r="E15" s="477">
        <v>0.8132</v>
      </c>
      <c r="F15" s="215">
        <v>-238</v>
      </c>
      <c r="G15" s="477">
        <v>-0.1663</v>
      </c>
      <c r="H15" s="476">
        <v>1313</v>
      </c>
      <c r="I15" s="476">
        <v>120</v>
      </c>
      <c r="J15" s="477">
        <v>0.1006</v>
      </c>
      <c r="K15" s="478">
        <v>1431</v>
      </c>
      <c r="L15" s="474">
        <f t="shared" si="0"/>
        <v>5</v>
      </c>
    </row>
    <row r="16" s="184" customFormat="1" ht="16.5" spans="1:12">
      <c r="A16" s="184">
        <v>10113</v>
      </c>
      <c r="B16" s="475" t="s">
        <v>52</v>
      </c>
      <c r="C16" s="476">
        <v>330</v>
      </c>
      <c r="D16" s="476">
        <v>418</v>
      </c>
      <c r="E16" s="477">
        <v>1.2667</v>
      </c>
      <c r="F16" s="215">
        <v>-227</v>
      </c>
      <c r="G16" s="477">
        <v>-0.3519</v>
      </c>
      <c r="H16" s="476">
        <v>459</v>
      </c>
      <c r="I16" s="476">
        <v>41</v>
      </c>
      <c r="J16" s="477">
        <v>0.0981</v>
      </c>
      <c r="K16" s="478">
        <v>645</v>
      </c>
      <c r="L16" s="474">
        <f t="shared" si="0"/>
        <v>5</v>
      </c>
    </row>
    <row r="17" s="184" customFormat="1" ht="16.5" spans="1:12">
      <c r="A17" s="184">
        <v>10114</v>
      </c>
      <c r="B17" s="475" t="s">
        <v>53</v>
      </c>
      <c r="C17" s="476">
        <v>1050</v>
      </c>
      <c r="D17" s="476">
        <v>1581</v>
      </c>
      <c r="E17" s="477">
        <v>1.5057</v>
      </c>
      <c r="F17" s="215">
        <v>505</v>
      </c>
      <c r="G17" s="477">
        <v>0.4693</v>
      </c>
      <c r="H17" s="476">
        <v>1740</v>
      </c>
      <c r="I17" s="476">
        <v>159</v>
      </c>
      <c r="J17" s="477">
        <v>0.1006</v>
      </c>
      <c r="K17" s="478">
        <v>1076</v>
      </c>
      <c r="L17" s="474">
        <f t="shared" si="0"/>
        <v>5</v>
      </c>
    </row>
    <row r="18" s="184" customFormat="1" ht="16.5" spans="1:12">
      <c r="A18" s="184">
        <v>10118</v>
      </c>
      <c r="B18" s="475" t="s">
        <v>54</v>
      </c>
      <c r="C18" s="476">
        <v>4393</v>
      </c>
      <c r="D18" s="476">
        <v>3268</v>
      </c>
      <c r="E18" s="477">
        <v>0.7439</v>
      </c>
      <c r="F18" s="215">
        <v>-13</v>
      </c>
      <c r="G18" s="477">
        <v>-0.004</v>
      </c>
      <c r="H18" s="476">
        <v>3594</v>
      </c>
      <c r="I18" s="476">
        <v>326</v>
      </c>
      <c r="J18" s="477">
        <v>0.0998</v>
      </c>
      <c r="K18" s="478">
        <v>3281</v>
      </c>
      <c r="L18" s="474">
        <f t="shared" si="0"/>
        <v>5</v>
      </c>
    </row>
    <row r="19" s="184" customFormat="1" ht="16.5" spans="1:12">
      <c r="A19" s="184">
        <v>10119</v>
      </c>
      <c r="B19" s="475" t="s">
        <v>55</v>
      </c>
      <c r="C19" s="476">
        <v>928</v>
      </c>
      <c r="D19" s="476">
        <v>789</v>
      </c>
      <c r="E19" s="477">
        <v>0.8502</v>
      </c>
      <c r="F19" s="215">
        <v>-180</v>
      </c>
      <c r="G19" s="477">
        <v>-0.1858</v>
      </c>
      <c r="H19" s="476">
        <v>867</v>
      </c>
      <c r="I19" s="476">
        <v>78</v>
      </c>
      <c r="J19" s="477">
        <v>0.0989</v>
      </c>
      <c r="K19" s="478">
        <v>969</v>
      </c>
      <c r="L19" s="474">
        <f t="shared" si="0"/>
        <v>5</v>
      </c>
    </row>
    <row r="20" s="184" customFormat="1" ht="16.5" spans="1:12">
      <c r="A20" s="184">
        <v>10121</v>
      </c>
      <c r="B20" s="475" t="s">
        <v>56</v>
      </c>
      <c r="C20" s="476">
        <v>71</v>
      </c>
      <c r="D20" s="476">
        <v>54</v>
      </c>
      <c r="E20" s="477">
        <v>0.7606</v>
      </c>
      <c r="F20" s="215">
        <v>-75</v>
      </c>
      <c r="G20" s="477">
        <v>-0.5814</v>
      </c>
      <c r="H20" s="476">
        <v>60</v>
      </c>
      <c r="I20" s="476">
        <v>6</v>
      </c>
      <c r="J20" s="477">
        <v>0.1111</v>
      </c>
      <c r="K20" s="478">
        <v>129</v>
      </c>
      <c r="L20" s="474">
        <f t="shared" si="0"/>
        <v>5</v>
      </c>
    </row>
    <row r="21" s="445" customFormat="1" ht="16.5" spans="1:12">
      <c r="A21" s="445">
        <v>103</v>
      </c>
      <c r="B21" s="470" t="s">
        <v>57</v>
      </c>
      <c r="C21" s="471">
        <v>28101</v>
      </c>
      <c r="D21" s="471">
        <v>10012</v>
      </c>
      <c r="E21" s="472">
        <v>0.3563</v>
      </c>
      <c r="F21" s="224">
        <v>-8541</v>
      </c>
      <c r="G21" s="472">
        <v>-0.4604</v>
      </c>
      <c r="H21" s="471">
        <v>10797</v>
      </c>
      <c r="I21" s="471">
        <v>785</v>
      </c>
      <c r="J21" s="472">
        <v>0.0784</v>
      </c>
      <c r="K21" s="473">
        <v>18553</v>
      </c>
      <c r="L21" s="474">
        <f t="shared" si="0"/>
        <v>3</v>
      </c>
    </row>
    <row r="22" s="184" customFormat="1" ht="16.5" spans="1:12">
      <c r="A22" s="184">
        <v>10302</v>
      </c>
      <c r="B22" s="475" t="s">
        <v>58</v>
      </c>
      <c r="C22" s="476">
        <v>2159</v>
      </c>
      <c r="D22" s="476">
        <v>1849</v>
      </c>
      <c r="E22" s="477">
        <v>0.8564</v>
      </c>
      <c r="F22" s="215">
        <v>240</v>
      </c>
      <c r="G22" s="477">
        <v>0.1492</v>
      </c>
      <c r="H22" s="476">
        <v>1980</v>
      </c>
      <c r="I22" s="476">
        <v>131</v>
      </c>
      <c r="J22" s="477">
        <v>0.0708</v>
      </c>
      <c r="K22" s="478">
        <v>1609</v>
      </c>
      <c r="L22" s="474">
        <f t="shared" si="0"/>
        <v>5</v>
      </c>
    </row>
    <row r="23" s="184" customFormat="1" ht="16.5" spans="1:12">
      <c r="A23" s="184">
        <v>1030203</v>
      </c>
      <c r="B23" s="475" t="s">
        <v>59</v>
      </c>
      <c r="C23" s="476">
        <v>1002</v>
      </c>
      <c r="D23" s="476">
        <v>890</v>
      </c>
      <c r="E23" s="477">
        <v>0.8882</v>
      </c>
      <c r="F23" s="215">
        <v>-23</v>
      </c>
      <c r="G23" s="477">
        <v>-0.0252</v>
      </c>
      <c r="H23" s="476">
        <v>1000</v>
      </c>
      <c r="I23" s="476">
        <v>110</v>
      </c>
      <c r="J23" s="477">
        <v>0.1236</v>
      </c>
      <c r="K23" s="478">
        <v>913</v>
      </c>
      <c r="L23" s="474">
        <f t="shared" si="0"/>
        <v>7</v>
      </c>
    </row>
    <row r="24" s="184" customFormat="1" ht="16.5" spans="1:12">
      <c r="A24" s="184">
        <v>1030216</v>
      </c>
      <c r="B24" s="475" t="s">
        <v>60</v>
      </c>
      <c r="C24" s="476">
        <v>512</v>
      </c>
      <c r="D24" s="476">
        <v>595</v>
      </c>
      <c r="E24" s="477">
        <v>1.1621</v>
      </c>
      <c r="F24" s="215">
        <v>-11</v>
      </c>
      <c r="G24" s="477">
        <v>-0.0182</v>
      </c>
      <c r="H24" s="476">
        <v>600</v>
      </c>
      <c r="I24" s="476">
        <v>5</v>
      </c>
      <c r="J24" s="477">
        <v>0.0084</v>
      </c>
      <c r="K24" s="478">
        <v>606</v>
      </c>
      <c r="L24" s="474">
        <f t="shared" si="0"/>
        <v>7</v>
      </c>
    </row>
    <row r="25" s="184" customFormat="1" ht="16.5" spans="1:12">
      <c r="A25" s="184">
        <v>1030218</v>
      </c>
      <c r="B25" s="475" t="s">
        <v>61</v>
      </c>
      <c r="C25" s="476">
        <v>400</v>
      </c>
      <c r="D25" s="476">
        <v>360</v>
      </c>
      <c r="E25" s="477">
        <v>0.9</v>
      </c>
      <c r="F25" s="215">
        <v>18</v>
      </c>
      <c r="G25" s="477">
        <v>0.0526</v>
      </c>
      <c r="H25" s="476">
        <v>380</v>
      </c>
      <c r="I25" s="476">
        <v>20</v>
      </c>
      <c r="J25" s="477">
        <v>0.0556</v>
      </c>
      <c r="K25" s="478">
        <v>342</v>
      </c>
      <c r="L25" s="474">
        <f t="shared" si="0"/>
        <v>7</v>
      </c>
    </row>
    <row r="26" s="184" customFormat="1" ht="16.5" spans="1:12">
      <c r="A26" s="184">
        <v>1030222</v>
      </c>
      <c r="B26" s="475" t="s">
        <v>62</v>
      </c>
      <c r="C26" s="476">
        <v>245</v>
      </c>
      <c r="D26" s="476">
        <v>0</v>
      </c>
      <c r="E26" s="477">
        <v>0</v>
      </c>
      <c r="F26" s="215">
        <v>-244</v>
      </c>
      <c r="G26" s="477">
        <v>-1</v>
      </c>
      <c r="H26" s="476">
        <v>0</v>
      </c>
      <c r="I26" s="476">
        <v>0</v>
      </c>
      <c r="J26" s="477"/>
      <c r="K26" s="478">
        <v>244</v>
      </c>
      <c r="L26" s="474">
        <f t="shared" si="0"/>
        <v>7</v>
      </c>
    </row>
    <row r="27" s="184" customFormat="1" ht="16.5" spans="1:12">
      <c r="A27" s="184">
        <v>1030223</v>
      </c>
      <c r="B27" s="475" t="s">
        <v>63</v>
      </c>
      <c r="C27" s="476">
        <v>0</v>
      </c>
      <c r="D27" s="476">
        <v>4</v>
      </c>
      <c r="E27" s="477"/>
      <c r="F27" s="215">
        <v>3</v>
      </c>
      <c r="G27" s="477">
        <v>3</v>
      </c>
      <c r="H27" s="476">
        <v>0</v>
      </c>
      <c r="I27" s="476">
        <v>-4</v>
      </c>
      <c r="J27" s="477">
        <v>-1</v>
      </c>
      <c r="K27" s="478">
        <v>1</v>
      </c>
      <c r="L27" s="474">
        <f t="shared" si="0"/>
        <v>7</v>
      </c>
    </row>
    <row r="28" s="184" customFormat="1" ht="16.5" spans="1:12">
      <c r="A28" s="184">
        <v>1030299</v>
      </c>
      <c r="B28" s="475" t="s">
        <v>64</v>
      </c>
      <c r="C28" s="476">
        <v>0</v>
      </c>
      <c r="D28" s="476">
        <v>0</v>
      </c>
      <c r="E28" s="477"/>
      <c r="F28" s="215" t="s">
        <v>65</v>
      </c>
      <c r="G28" s="477"/>
      <c r="H28" s="476">
        <v>0</v>
      </c>
      <c r="I28" s="476">
        <v>0</v>
      </c>
      <c r="J28" s="477"/>
      <c r="K28" s="478"/>
      <c r="L28" s="474">
        <f t="shared" si="0"/>
        <v>7</v>
      </c>
    </row>
    <row r="29" s="184" customFormat="1" ht="16.5" spans="1:12">
      <c r="A29" s="184">
        <v>10304</v>
      </c>
      <c r="B29" s="475" t="s">
        <v>66</v>
      </c>
      <c r="C29" s="476">
        <v>2113</v>
      </c>
      <c r="D29" s="476">
        <v>1683</v>
      </c>
      <c r="E29" s="477">
        <v>0.7965</v>
      </c>
      <c r="F29" s="215">
        <v>-247</v>
      </c>
      <c r="G29" s="477">
        <v>-0.128</v>
      </c>
      <c r="H29" s="476">
        <v>1825</v>
      </c>
      <c r="I29" s="476">
        <v>142</v>
      </c>
      <c r="J29" s="477">
        <v>0.0844</v>
      </c>
      <c r="K29" s="478">
        <v>1930</v>
      </c>
      <c r="L29" s="474">
        <f t="shared" si="0"/>
        <v>5</v>
      </c>
    </row>
    <row r="30" s="184" customFormat="1" ht="16.5" spans="1:12">
      <c r="A30" s="184">
        <v>10305</v>
      </c>
      <c r="B30" s="475" t="s">
        <v>67</v>
      </c>
      <c r="C30" s="476">
        <v>4785</v>
      </c>
      <c r="D30" s="476">
        <v>3503</v>
      </c>
      <c r="E30" s="477">
        <v>0.7321</v>
      </c>
      <c r="F30" s="215">
        <v>-935</v>
      </c>
      <c r="G30" s="477">
        <v>-0.2107</v>
      </c>
      <c r="H30" s="476">
        <v>3628</v>
      </c>
      <c r="I30" s="476">
        <v>125</v>
      </c>
      <c r="J30" s="477">
        <v>0.0357</v>
      </c>
      <c r="K30" s="478">
        <v>4438</v>
      </c>
      <c r="L30" s="474">
        <f t="shared" si="0"/>
        <v>5</v>
      </c>
    </row>
    <row r="31" s="184" customFormat="1" ht="16.5" spans="1:12">
      <c r="A31" s="184">
        <v>10307</v>
      </c>
      <c r="B31" s="475" t="s">
        <v>68</v>
      </c>
      <c r="C31" s="476">
        <v>17024</v>
      </c>
      <c r="D31" s="476">
        <v>2696</v>
      </c>
      <c r="E31" s="477">
        <v>0.1584</v>
      </c>
      <c r="F31" s="215">
        <v>-6253</v>
      </c>
      <c r="G31" s="477">
        <v>-0.6987</v>
      </c>
      <c r="H31" s="476">
        <v>3184</v>
      </c>
      <c r="I31" s="476">
        <v>488</v>
      </c>
      <c r="J31" s="477">
        <v>0.181</v>
      </c>
      <c r="K31" s="478">
        <v>8949</v>
      </c>
      <c r="L31" s="474">
        <f t="shared" si="0"/>
        <v>5</v>
      </c>
    </row>
    <row r="32" s="184" customFormat="1" ht="16.5" spans="1:12">
      <c r="A32" s="184">
        <v>10308</v>
      </c>
      <c r="B32" s="475" t="s">
        <v>69</v>
      </c>
      <c r="C32" s="476">
        <v>0</v>
      </c>
      <c r="D32" s="476">
        <v>120</v>
      </c>
      <c r="E32" s="477"/>
      <c r="F32" s="215">
        <v>120</v>
      </c>
      <c r="G32" s="477"/>
      <c r="H32" s="476">
        <v>0</v>
      </c>
      <c r="I32" s="476">
        <v>-120</v>
      </c>
      <c r="J32" s="477">
        <v>-1</v>
      </c>
      <c r="K32" s="478">
        <v>0</v>
      </c>
      <c r="L32" s="474">
        <f t="shared" si="0"/>
        <v>5</v>
      </c>
    </row>
    <row r="33" s="184" customFormat="1" ht="16.5" spans="1:12">
      <c r="A33" s="184">
        <v>10309</v>
      </c>
      <c r="B33" s="475" t="s">
        <v>70</v>
      </c>
      <c r="C33" s="476">
        <v>20</v>
      </c>
      <c r="D33" s="476">
        <v>86</v>
      </c>
      <c r="E33" s="477">
        <v>4.3</v>
      </c>
      <c r="F33" s="215">
        <v>73</v>
      </c>
      <c r="G33" s="477">
        <v>5.6154</v>
      </c>
      <c r="H33" s="476">
        <v>80</v>
      </c>
      <c r="I33" s="476">
        <v>-6</v>
      </c>
      <c r="J33" s="477">
        <v>-0.0698</v>
      </c>
      <c r="K33" s="478">
        <v>13</v>
      </c>
      <c r="L33" s="474">
        <f t="shared" si="0"/>
        <v>5</v>
      </c>
    </row>
    <row r="34" s="184" customFormat="1" ht="16.5" spans="1:12">
      <c r="A34" s="184">
        <v>10399</v>
      </c>
      <c r="B34" s="475" t="s">
        <v>71</v>
      </c>
      <c r="C34" s="476">
        <v>2000</v>
      </c>
      <c r="D34" s="476">
        <v>75</v>
      </c>
      <c r="E34" s="477">
        <v>0.0375</v>
      </c>
      <c r="F34" s="215">
        <v>-1539</v>
      </c>
      <c r="G34" s="477">
        <v>-0.9535</v>
      </c>
      <c r="H34" s="476">
        <v>100</v>
      </c>
      <c r="I34" s="476">
        <v>25</v>
      </c>
      <c r="J34" s="477">
        <v>0.3333</v>
      </c>
      <c r="K34" s="478">
        <v>1614</v>
      </c>
      <c r="L34" s="474">
        <f t="shared" si="0"/>
        <v>5</v>
      </c>
    </row>
    <row r="35" s="445" customFormat="1" ht="16.5" spans="1:12">
      <c r="B35" s="479" t="s">
        <v>72</v>
      </c>
      <c r="C35" s="471">
        <v>54215</v>
      </c>
      <c r="D35" s="471">
        <v>36391</v>
      </c>
      <c r="E35" s="472">
        <v>0.6712</v>
      </c>
      <c r="F35" s="224">
        <v>-6981</v>
      </c>
      <c r="G35" s="472">
        <v>-0.161</v>
      </c>
      <c r="H35" s="471">
        <v>40031</v>
      </c>
      <c r="I35" s="471">
        <v>3640</v>
      </c>
      <c r="J35" s="472">
        <v>0.1</v>
      </c>
      <c r="K35" s="473">
        <v>43372</v>
      </c>
      <c r="L35" s="474">
        <f t="shared" si="0"/>
        <v>0</v>
      </c>
    </row>
    <row r="36" s="445" customFormat="1" ht="16.5" spans="1:12">
      <c r="B36" s="480" t="s">
        <v>73</v>
      </c>
      <c r="C36" s="471">
        <v>136686</v>
      </c>
      <c r="D36" s="471">
        <v>174344</v>
      </c>
      <c r="E36" s="472">
        <v>1.2755</v>
      </c>
      <c r="F36" s="224">
        <v>-10869</v>
      </c>
      <c r="G36" s="472">
        <v>-0.0587</v>
      </c>
      <c r="H36" s="471">
        <v>145315</v>
      </c>
      <c r="I36" s="471">
        <v>-29029</v>
      </c>
      <c r="J36" s="472">
        <v>-0.1665</v>
      </c>
      <c r="K36" s="473">
        <v>185213</v>
      </c>
      <c r="L36" s="474">
        <f t="shared" si="0"/>
        <v>0</v>
      </c>
    </row>
    <row r="37" s="445" customFormat="1" ht="16.5" spans="1:12">
      <c r="A37" s="445">
        <v>11001</v>
      </c>
      <c r="B37" s="481" t="s">
        <v>74</v>
      </c>
      <c r="C37" s="471">
        <v>5878</v>
      </c>
      <c r="D37" s="471">
        <v>5878</v>
      </c>
      <c r="E37" s="472">
        <v>1</v>
      </c>
      <c r="F37" s="224" t="s">
        <v>65</v>
      </c>
      <c r="G37" s="472">
        <v>0</v>
      </c>
      <c r="H37" s="471">
        <v>5878</v>
      </c>
      <c r="I37" s="471">
        <v>0</v>
      </c>
      <c r="J37" s="472">
        <v>0</v>
      </c>
      <c r="K37" s="473">
        <v>5878</v>
      </c>
      <c r="L37" s="474">
        <f t="shared" si="0"/>
        <v>5</v>
      </c>
    </row>
    <row r="38" s="446" customFormat="1" ht="17" customHeight="1" spans="1:12">
      <c r="A38" s="446">
        <v>1100104</v>
      </c>
      <c r="B38" s="482" t="s">
        <v>75</v>
      </c>
      <c r="C38" s="476">
        <v>3107</v>
      </c>
      <c r="D38" s="476">
        <v>3107</v>
      </c>
      <c r="E38" s="477">
        <v>1</v>
      </c>
      <c r="F38" s="215" t="s">
        <v>65</v>
      </c>
      <c r="G38" s="477">
        <v>0</v>
      </c>
      <c r="H38" s="476">
        <v>3107</v>
      </c>
      <c r="I38" s="476">
        <v>0</v>
      </c>
      <c r="J38" s="477">
        <v>0</v>
      </c>
      <c r="K38" s="478">
        <v>3107</v>
      </c>
      <c r="L38" s="474">
        <f t="shared" si="0"/>
        <v>7</v>
      </c>
    </row>
    <row r="39" s="446" customFormat="1" ht="17" customHeight="1" spans="1:12">
      <c r="A39" s="446">
        <v>1100105</v>
      </c>
      <c r="B39" s="482" t="s">
        <v>76</v>
      </c>
      <c r="C39" s="476">
        <v>402</v>
      </c>
      <c r="D39" s="476">
        <v>402</v>
      </c>
      <c r="E39" s="477">
        <v>1</v>
      </c>
      <c r="F39" s="215" t="s">
        <v>65</v>
      </c>
      <c r="G39" s="477">
        <v>0</v>
      </c>
      <c r="H39" s="476">
        <v>402</v>
      </c>
      <c r="I39" s="476">
        <v>0</v>
      </c>
      <c r="J39" s="477">
        <v>0</v>
      </c>
      <c r="K39" s="478">
        <v>402</v>
      </c>
      <c r="L39" s="474">
        <f t="shared" si="0"/>
        <v>7</v>
      </c>
    </row>
    <row r="40" s="446" customFormat="1" ht="17" customHeight="1" spans="1:12">
      <c r="A40" s="446">
        <v>1100102</v>
      </c>
      <c r="B40" s="482" t="s">
        <v>77</v>
      </c>
      <c r="C40" s="476">
        <v>565</v>
      </c>
      <c r="D40" s="476">
        <v>565</v>
      </c>
      <c r="E40" s="477">
        <v>1</v>
      </c>
      <c r="F40" s="215" t="s">
        <v>65</v>
      </c>
      <c r="G40" s="477">
        <v>0</v>
      </c>
      <c r="H40" s="476">
        <v>565</v>
      </c>
      <c r="I40" s="476">
        <v>0</v>
      </c>
      <c r="J40" s="477">
        <v>0</v>
      </c>
      <c r="K40" s="478">
        <v>565</v>
      </c>
      <c r="L40" s="474">
        <f t="shared" si="0"/>
        <v>7</v>
      </c>
    </row>
    <row r="41" s="446" customFormat="1" ht="17" customHeight="1" spans="1:12">
      <c r="A41" s="446">
        <v>1100103</v>
      </c>
      <c r="B41" s="482" t="s">
        <v>78</v>
      </c>
      <c r="C41" s="476">
        <v>339</v>
      </c>
      <c r="D41" s="476">
        <v>339</v>
      </c>
      <c r="E41" s="477">
        <v>1</v>
      </c>
      <c r="F41" s="215" t="s">
        <v>65</v>
      </c>
      <c r="G41" s="477">
        <v>0</v>
      </c>
      <c r="H41" s="476">
        <v>339</v>
      </c>
      <c r="I41" s="476">
        <v>0</v>
      </c>
      <c r="J41" s="477">
        <v>0</v>
      </c>
      <c r="K41" s="478">
        <v>339</v>
      </c>
      <c r="L41" s="474">
        <f t="shared" si="0"/>
        <v>7</v>
      </c>
    </row>
    <row r="42" s="446" customFormat="1" ht="17" customHeight="1" spans="1:12">
      <c r="A42" s="446">
        <v>1100199</v>
      </c>
      <c r="B42" s="482" t="s">
        <v>79</v>
      </c>
      <c r="C42" s="476">
        <v>1465</v>
      </c>
      <c r="D42" s="476">
        <v>1465</v>
      </c>
      <c r="E42" s="477">
        <v>1</v>
      </c>
      <c r="F42" s="215" t="s">
        <v>65</v>
      </c>
      <c r="G42" s="477">
        <v>0</v>
      </c>
      <c r="H42" s="476">
        <v>1465</v>
      </c>
      <c r="I42" s="476">
        <v>0</v>
      </c>
      <c r="J42" s="477">
        <v>0</v>
      </c>
      <c r="K42" s="478">
        <v>1465</v>
      </c>
      <c r="L42" s="474">
        <f t="shared" si="0"/>
        <v>7</v>
      </c>
    </row>
    <row r="43" s="184" customFormat="1" ht="16.5" spans="1:12">
      <c r="A43" s="184">
        <v>11002</v>
      </c>
      <c r="B43" s="481" t="s">
        <v>80</v>
      </c>
      <c r="C43" s="471">
        <v>121781</v>
      </c>
      <c r="D43" s="471">
        <v>152495</v>
      </c>
      <c r="E43" s="472">
        <v>1.2522</v>
      </c>
      <c r="F43" s="224">
        <v>1161</v>
      </c>
      <c r="G43" s="472">
        <v>0.0077</v>
      </c>
      <c r="H43" s="471">
        <v>133724</v>
      </c>
      <c r="I43" s="471">
        <v>-18771</v>
      </c>
      <c r="J43" s="472">
        <v>-0.1231</v>
      </c>
      <c r="K43" s="473">
        <v>151334</v>
      </c>
      <c r="L43" s="474">
        <f t="shared" si="0"/>
        <v>5</v>
      </c>
    </row>
    <row r="44" s="184" customFormat="1" ht="16.5" spans="1:12">
      <c r="A44" s="184">
        <v>1100201</v>
      </c>
      <c r="B44" s="482" t="s">
        <v>81</v>
      </c>
      <c r="C44" s="483">
        <v>894</v>
      </c>
      <c r="D44" s="483">
        <v>894</v>
      </c>
      <c r="E44" s="477">
        <v>1</v>
      </c>
      <c r="F44" s="224" t="s">
        <v>65</v>
      </c>
      <c r="G44" s="472">
        <v>0</v>
      </c>
      <c r="H44" s="483">
        <v>894</v>
      </c>
      <c r="I44" s="476">
        <v>0</v>
      </c>
      <c r="J44" s="477">
        <v>0</v>
      </c>
      <c r="K44" s="484">
        <v>894</v>
      </c>
      <c r="L44" s="474">
        <f t="shared" si="0"/>
        <v>7</v>
      </c>
    </row>
    <row r="45" s="184" customFormat="1" ht="16.5" spans="1:12">
      <c r="A45" s="184">
        <v>1100202</v>
      </c>
      <c r="B45" s="482" t="s">
        <v>82</v>
      </c>
      <c r="C45" s="483">
        <v>42754</v>
      </c>
      <c r="D45" s="483">
        <v>51743</v>
      </c>
      <c r="E45" s="477">
        <v>1.2102</v>
      </c>
      <c r="F45" s="215">
        <v>-271</v>
      </c>
      <c r="G45" s="477">
        <v>-0.0052</v>
      </c>
      <c r="H45" s="483">
        <v>48384</v>
      </c>
      <c r="I45" s="476">
        <v>-3359</v>
      </c>
      <c r="J45" s="477">
        <v>-0.0649</v>
      </c>
      <c r="K45" s="484">
        <v>52014</v>
      </c>
      <c r="L45" s="474">
        <f t="shared" si="0"/>
        <v>7</v>
      </c>
    </row>
    <row r="46" s="184" customFormat="1" ht="16.5" spans="1:12">
      <c r="A46" s="184">
        <v>1100207</v>
      </c>
      <c r="B46" s="482" t="s">
        <v>83</v>
      </c>
      <c r="C46" s="483">
        <v>10245</v>
      </c>
      <c r="D46" s="483">
        <v>11706</v>
      </c>
      <c r="E46" s="477">
        <v>1.1426</v>
      </c>
      <c r="F46" s="215">
        <v>1416</v>
      </c>
      <c r="G46" s="477">
        <v>0.1376</v>
      </c>
      <c r="H46" s="483">
        <v>10245</v>
      </c>
      <c r="I46" s="476">
        <v>-1461</v>
      </c>
      <c r="J46" s="477">
        <v>-0.1248</v>
      </c>
      <c r="K46" s="484">
        <v>10290</v>
      </c>
      <c r="L46" s="474">
        <f t="shared" si="0"/>
        <v>7</v>
      </c>
    </row>
    <row r="47" s="184" customFormat="1" ht="16.5" spans="1:12">
      <c r="A47" s="184">
        <v>1100208</v>
      </c>
      <c r="B47" s="482" t="s">
        <v>84</v>
      </c>
      <c r="C47" s="483">
        <v>1026</v>
      </c>
      <c r="D47" s="483">
        <v>3283</v>
      </c>
      <c r="E47" s="477">
        <v>3.1998</v>
      </c>
      <c r="F47" s="215">
        <v>-3314</v>
      </c>
      <c r="G47" s="477">
        <v>-0.5023</v>
      </c>
      <c r="H47" s="483">
        <v>958</v>
      </c>
      <c r="I47" s="476">
        <v>-2325</v>
      </c>
      <c r="J47" s="477">
        <v>-0.7082</v>
      </c>
      <c r="K47" s="485">
        <v>6597</v>
      </c>
      <c r="L47" s="474">
        <f t="shared" si="0"/>
        <v>7</v>
      </c>
    </row>
    <row r="48" s="184" customFormat="1" ht="16.5" spans="1:12">
      <c r="A48" s="184">
        <v>1100225</v>
      </c>
      <c r="B48" s="482" t="s">
        <v>85</v>
      </c>
      <c r="C48" s="483">
        <v>250</v>
      </c>
      <c r="D48" s="483">
        <v>171</v>
      </c>
      <c r="E48" s="477">
        <v>0.684</v>
      </c>
      <c r="F48" s="215">
        <v>-107</v>
      </c>
      <c r="G48" s="477">
        <v>-0.3849</v>
      </c>
      <c r="H48" s="483">
        <v>154</v>
      </c>
      <c r="I48" s="476">
        <v>-17</v>
      </c>
      <c r="J48" s="477">
        <v>-0.0994</v>
      </c>
      <c r="K48" s="485">
        <v>278</v>
      </c>
      <c r="L48" s="474">
        <f t="shared" si="0"/>
        <v>7</v>
      </c>
    </row>
    <row r="49" s="184" customFormat="1" ht="16.5" spans="1:12">
      <c r="A49" s="184">
        <v>1100226</v>
      </c>
      <c r="B49" s="482" t="s">
        <v>86</v>
      </c>
      <c r="C49" s="483">
        <v>1626</v>
      </c>
      <c r="D49" s="483">
        <v>3425</v>
      </c>
      <c r="E49" s="477">
        <v>2.1064</v>
      </c>
      <c r="F49" s="215">
        <v>274</v>
      </c>
      <c r="G49" s="477">
        <v>0.087</v>
      </c>
      <c r="H49" s="483">
        <v>1823</v>
      </c>
      <c r="I49" s="476">
        <v>-1602</v>
      </c>
      <c r="J49" s="477">
        <v>-0.4677</v>
      </c>
      <c r="K49" s="485">
        <v>3151</v>
      </c>
      <c r="L49" s="474">
        <f t="shared" si="0"/>
        <v>7</v>
      </c>
    </row>
    <row r="50" s="184" customFormat="1" ht="16.5" spans="1:12">
      <c r="A50" s="184">
        <v>1100227</v>
      </c>
      <c r="B50" s="482" t="s">
        <v>87</v>
      </c>
      <c r="C50" s="483">
        <v>8535</v>
      </c>
      <c r="D50" s="483">
        <v>8535</v>
      </c>
      <c r="E50" s="477">
        <v>1</v>
      </c>
      <c r="F50" s="215">
        <v>-1</v>
      </c>
      <c r="G50" s="477">
        <v>-0.0001</v>
      </c>
      <c r="H50" s="483">
        <v>8535</v>
      </c>
      <c r="I50" s="476">
        <v>0</v>
      </c>
      <c r="J50" s="477">
        <v>0</v>
      </c>
      <c r="K50" s="484">
        <v>8536</v>
      </c>
      <c r="L50" s="474">
        <f t="shared" si="0"/>
        <v>7</v>
      </c>
    </row>
    <row r="51" s="184" customFormat="1" ht="16.5" spans="1:12">
      <c r="A51" s="184">
        <v>1100228</v>
      </c>
      <c r="B51" s="482" t="s">
        <v>88</v>
      </c>
      <c r="C51" s="483">
        <v>538</v>
      </c>
      <c r="D51" s="483">
        <v>598</v>
      </c>
      <c r="E51" s="477">
        <v>1.1115</v>
      </c>
      <c r="F51" s="215" t="s">
        <v>65</v>
      </c>
      <c r="G51" s="477">
        <v>0</v>
      </c>
      <c r="H51" s="483">
        <v>543</v>
      </c>
      <c r="I51" s="476">
        <v>-55</v>
      </c>
      <c r="J51" s="477">
        <v>-0.092</v>
      </c>
      <c r="K51" s="484">
        <v>598</v>
      </c>
      <c r="L51" s="474">
        <f t="shared" si="0"/>
        <v>7</v>
      </c>
    </row>
    <row r="52" s="184" customFormat="1" ht="16.5" spans="1:12">
      <c r="A52" s="184">
        <v>1100229</v>
      </c>
      <c r="B52" s="482" t="s">
        <v>89</v>
      </c>
      <c r="C52" s="483">
        <v>0</v>
      </c>
      <c r="D52" s="483"/>
      <c r="E52" s="477"/>
      <c r="F52" s="215" t="s">
        <v>65</v>
      </c>
      <c r="G52" s="477"/>
      <c r="H52" s="483"/>
      <c r="I52" s="476">
        <v>0</v>
      </c>
      <c r="J52" s="477"/>
      <c r="K52" s="484"/>
      <c r="L52" s="474">
        <f t="shared" si="0"/>
        <v>7</v>
      </c>
    </row>
    <row r="53" s="184" customFormat="1" ht="16.5" spans="1:12">
      <c r="A53" s="184">
        <v>1100231</v>
      </c>
      <c r="B53" s="482" t="s">
        <v>90</v>
      </c>
      <c r="C53" s="483">
        <v>6895</v>
      </c>
      <c r="D53" s="483">
        <v>9972</v>
      </c>
      <c r="E53" s="477">
        <v>1.4463</v>
      </c>
      <c r="F53" s="215">
        <v>-326</v>
      </c>
      <c r="G53" s="477">
        <v>-0.0317</v>
      </c>
      <c r="H53" s="483">
        <v>5906</v>
      </c>
      <c r="I53" s="476">
        <v>-4066</v>
      </c>
      <c r="J53" s="477">
        <v>-0.4077</v>
      </c>
      <c r="K53" s="484">
        <v>10298</v>
      </c>
      <c r="L53" s="474">
        <f t="shared" si="0"/>
        <v>7</v>
      </c>
    </row>
    <row r="54" s="184" customFormat="1" ht="16.5" spans="1:12">
      <c r="A54" s="184">
        <v>1100244</v>
      </c>
      <c r="B54" s="482" t="s">
        <v>91</v>
      </c>
      <c r="C54" s="483">
        <v>878</v>
      </c>
      <c r="D54" s="483">
        <v>964</v>
      </c>
      <c r="E54" s="477">
        <v>1.0979</v>
      </c>
      <c r="F54" s="215">
        <v>-43</v>
      </c>
      <c r="G54" s="477">
        <v>-0.0427</v>
      </c>
      <c r="H54" s="483">
        <v>719</v>
      </c>
      <c r="I54" s="476">
        <v>-245</v>
      </c>
      <c r="J54" s="477">
        <v>-0.2541</v>
      </c>
      <c r="K54" s="484">
        <v>1007</v>
      </c>
      <c r="L54" s="474">
        <f t="shared" si="0"/>
        <v>7</v>
      </c>
    </row>
    <row r="55" s="184" customFormat="1" ht="16.5" spans="1:12">
      <c r="A55" s="184">
        <v>1100245</v>
      </c>
      <c r="B55" s="482" t="s">
        <v>92</v>
      </c>
      <c r="C55" s="483">
        <v>8012</v>
      </c>
      <c r="D55" s="483">
        <v>9488</v>
      </c>
      <c r="E55" s="477">
        <v>1.1842</v>
      </c>
      <c r="F55" s="215">
        <v>-2080</v>
      </c>
      <c r="G55" s="477">
        <v>-0.1798</v>
      </c>
      <c r="H55" s="483">
        <v>11016</v>
      </c>
      <c r="I55" s="476">
        <v>1528</v>
      </c>
      <c r="J55" s="477">
        <v>0.161</v>
      </c>
      <c r="K55" s="484">
        <v>11568</v>
      </c>
      <c r="L55" s="474">
        <f t="shared" si="0"/>
        <v>7</v>
      </c>
    </row>
    <row r="56" s="184" customFormat="1" ht="16.5" spans="1:12">
      <c r="A56" s="184">
        <v>1100246</v>
      </c>
      <c r="B56" s="482" t="s">
        <v>93</v>
      </c>
      <c r="C56" s="483">
        <v>0</v>
      </c>
      <c r="D56" s="483">
        <v>10</v>
      </c>
      <c r="E56" s="477"/>
      <c r="F56" s="215" t="s">
        <v>65</v>
      </c>
      <c r="G56" s="477">
        <v>0</v>
      </c>
      <c r="H56" s="483"/>
      <c r="I56" s="476">
        <v>-10</v>
      </c>
      <c r="J56" s="477">
        <v>-1</v>
      </c>
      <c r="K56" s="484">
        <v>10</v>
      </c>
      <c r="L56" s="474">
        <f t="shared" si="0"/>
        <v>7</v>
      </c>
    </row>
    <row r="57" s="184" customFormat="1" ht="16.5" spans="1:12">
      <c r="A57" s="184">
        <v>1100247</v>
      </c>
      <c r="B57" s="482" t="s">
        <v>94</v>
      </c>
      <c r="C57" s="483">
        <v>4</v>
      </c>
      <c r="D57" s="483">
        <v>439</v>
      </c>
      <c r="E57" s="477">
        <v>109.75</v>
      </c>
      <c r="F57" s="215">
        <v>112</v>
      </c>
      <c r="G57" s="477">
        <v>0.3425</v>
      </c>
      <c r="H57" s="483">
        <v>878</v>
      </c>
      <c r="I57" s="476">
        <v>439</v>
      </c>
      <c r="J57" s="477">
        <v>1</v>
      </c>
      <c r="K57" s="484">
        <v>327</v>
      </c>
      <c r="L57" s="474">
        <f t="shared" si="0"/>
        <v>7</v>
      </c>
    </row>
    <row r="58" s="184" customFormat="1" ht="16.5" spans="1:12">
      <c r="A58" s="184">
        <v>1100248</v>
      </c>
      <c r="B58" s="482" t="s">
        <v>95</v>
      </c>
      <c r="C58" s="483">
        <v>20365</v>
      </c>
      <c r="D58" s="483">
        <v>25427</v>
      </c>
      <c r="E58" s="477">
        <v>1.2486</v>
      </c>
      <c r="F58" s="215">
        <v>2268</v>
      </c>
      <c r="G58" s="477">
        <v>0.0979</v>
      </c>
      <c r="H58" s="483">
        <v>23926</v>
      </c>
      <c r="I58" s="476">
        <v>-1501</v>
      </c>
      <c r="J58" s="477">
        <v>-0.059</v>
      </c>
      <c r="K58" s="484">
        <v>23159</v>
      </c>
      <c r="L58" s="474">
        <f t="shared" si="0"/>
        <v>7</v>
      </c>
    </row>
    <row r="59" s="184" customFormat="1" ht="16.5" spans="1:12">
      <c r="A59" s="184">
        <v>1100249</v>
      </c>
      <c r="B59" s="482" t="s">
        <v>96</v>
      </c>
      <c r="C59" s="483">
        <v>6446</v>
      </c>
      <c r="D59" s="483">
        <v>8281</v>
      </c>
      <c r="E59" s="477">
        <v>1.2847</v>
      </c>
      <c r="F59" s="215">
        <v>2260</v>
      </c>
      <c r="G59" s="477">
        <v>0.3754</v>
      </c>
      <c r="H59" s="483">
        <v>7179</v>
      </c>
      <c r="I59" s="476">
        <v>-1102</v>
      </c>
      <c r="J59" s="477">
        <v>-0.1331</v>
      </c>
      <c r="K59" s="484">
        <v>6021</v>
      </c>
      <c r="L59" s="474">
        <f t="shared" si="0"/>
        <v>7</v>
      </c>
    </row>
    <row r="60" s="184" customFormat="1" ht="16.5" spans="1:12">
      <c r="A60" s="184">
        <v>1100250</v>
      </c>
      <c r="B60" s="482" t="s">
        <v>97</v>
      </c>
      <c r="C60" s="483">
        <v>1541</v>
      </c>
      <c r="D60" s="483">
        <v>2579</v>
      </c>
      <c r="E60" s="477">
        <v>1.6736</v>
      </c>
      <c r="F60" s="215">
        <v>-178</v>
      </c>
      <c r="G60" s="477">
        <v>-0.0646</v>
      </c>
      <c r="H60" s="483">
        <v>2613</v>
      </c>
      <c r="I60" s="476">
        <v>34</v>
      </c>
      <c r="J60" s="477">
        <v>0.0132</v>
      </c>
      <c r="K60" s="484">
        <v>2757</v>
      </c>
      <c r="L60" s="474">
        <f t="shared" si="0"/>
        <v>7</v>
      </c>
    </row>
    <row r="61" s="184" customFormat="1" ht="16.5" spans="1:12">
      <c r="A61" s="184">
        <v>1100252</v>
      </c>
      <c r="B61" s="482" t="s">
        <v>98</v>
      </c>
      <c r="C61" s="483">
        <v>10732</v>
      </c>
      <c r="D61" s="483">
        <v>13376</v>
      </c>
      <c r="E61" s="477">
        <v>1.2464</v>
      </c>
      <c r="F61" s="215">
        <v>4806</v>
      </c>
      <c r="G61" s="477">
        <v>0.5608</v>
      </c>
      <c r="H61" s="483">
        <v>8439</v>
      </c>
      <c r="I61" s="476">
        <v>-4937</v>
      </c>
      <c r="J61" s="477">
        <v>-0.3691</v>
      </c>
      <c r="K61" s="484">
        <v>8570</v>
      </c>
      <c r="L61" s="474">
        <f t="shared" si="0"/>
        <v>7</v>
      </c>
    </row>
    <row r="62" s="184" customFormat="1" ht="16.5" spans="1:12">
      <c r="A62" s="184">
        <v>1100253</v>
      </c>
      <c r="B62" s="482" t="s">
        <v>99</v>
      </c>
      <c r="C62" s="483">
        <v>340</v>
      </c>
      <c r="D62" s="483">
        <v>469</v>
      </c>
      <c r="E62" s="477">
        <v>1.3794</v>
      </c>
      <c r="F62" s="215">
        <v>-972</v>
      </c>
      <c r="G62" s="477">
        <v>-0.6745</v>
      </c>
      <c r="H62" s="483">
        <v>221</v>
      </c>
      <c r="I62" s="476">
        <v>-248</v>
      </c>
      <c r="J62" s="477">
        <v>-0.5288</v>
      </c>
      <c r="K62" s="484">
        <v>1441</v>
      </c>
      <c r="L62" s="474">
        <f t="shared" si="0"/>
        <v>7</v>
      </c>
    </row>
    <row r="63" s="184" customFormat="1" ht="16.5" spans="1:12">
      <c r="A63" s="184">
        <v>1100254</v>
      </c>
      <c r="B63" s="482" t="s">
        <v>100</v>
      </c>
      <c r="C63" s="483">
        <v>0</v>
      </c>
      <c r="D63" s="483"/>
      <c r="E63" s="472"/>
      <c r="F63" s="215" t="s">
        <v>65</v>
      </c>
      <c r="G63" s="477"/>
      <c r="H63" s="483"/>
      <c r="I63" s="476">
        <v>0</v>
      </c>
      <c r="J63" s="477"/>
      <c r="K63" s="484"/>
      <c r="L63" s="474">
        <f t="shared" si="0"/>
        <v>7</v>
      </c>
    </row>
    <row r="64" s="184" customFormat="1" ht="16.5" spans="1:12">
      <c r="A64" s="184">
        <v>1100257</v>
      </c>
      <c r="B64" s="482" t="s">
        <v>101</v>
      </c>
      <c r="C64" s="483">
        <v>0</v>
      </c>
      <c r="D64" s="483"/>
      <c r="E64" s="472"/>
      <c r="F64" s="215" t="s">
        <v>65</v>
      </c>
      <c r="G64" s="477"/>
      <c r="H64" s="483"/>
      <c r="I64" s="476">
        <v>0</v>
      </c>
      <c r="J64" s="477"/>
      <c r="K64" s="484"/>
      <c r="L64" s="474">
        <f t="shared" si="0"/>
        <v>7</v>
      </c>
    </row>
    <row r="65" s="184" customFormat="1" ht="16.5" spans="1:12">
      <c r="A65" s="184">
        <v>1100258</v>
      </c>
      <c r="B65" s="482" t="s">
        <v>102</v>
      </c>
      <c r="C65" s="483">
        <v>406</v>
      </c>
      <c r="D65" s="483">
        <v>679</v>
      </c>
      <c r="E65" s="477">
        <v>1.6724</v>
      </c>
      <c r="F65" s="215">
        <v>-388</v>
      </c>
      <c r="G65" s="477">
        <v>-0.3636</v>
      </c>
      <c r="H65" s="483">
        <v>705</v>
      </c>
      <c r="I65" s="476">
        <v>26</v>
      </c>
      <c r="J65" s="477">
        <v>0.0383</v>
      </c>
      <c r="K65" s="484">
        <v>1067</v>
      </c>
      <c r="L65" s="474">
        <f t="shared" si="0"/>
        <v>7</v>
      </c>
    </row>
    <row r="66" s="184" customFormat="1" ht="16.5" spans="1:12">
      <c r="A66" s="184">
        <v>1100260</v>
      </c>
      <c r="B66" s="482" t="s">
        <v>103</v>
      </c>
      <c r="C66" s="483">
        <v>0</v>
      </c>
      <c r="D66" s="483">
        <v>158</v>
      </c>
      <c r="E66" s="472"/>
      <c r="F66" s="215">
        <v>-2153</v>
      </c>
      <c r="G66" s="477">
        <v>-0.9316</v>
      </c>
      <c r="H66" s="483"/>
      <c r="I66" s="476">
        <v>-158</v>
      </c>
      <c r="J66" s="477">
        <v>-1</v>
      </c>
      <c r="K66" s="484">
        <v>2311</v>
      </c>
      <c r="L66" s="474">
        <f t="shared" si="0"/>
        <v>7</v>
      </c>
    </row>
    <row r="67" s="184" customFormat="1" ht="16.5" spans="1:12">
      <c r="A67" s="184">
        <v>1100269</v>
      </c>
      <c r="B67" s="482" t="s">
        <v>104</v>
      </c>
      <c r="C67" s="483">
        <v>0</v>
      </c>
      <c r="D67" s="483"/>
      <c r="E67" s="472"/>
      <c r="F67" s="215" t="s">
        <v>65</v>
      </c>
      <c r="G67" s="477"/>
      <c r="H67" s="483"/>
      <c r="I67" s="476">
        <v>0</v>
      </c>
      <c r="J67" s="477"/>
      <c r="K67" s="484"/>
      <c r="L67" s="474">
        <f t="shared" si="0"/>
        <v>7</v>
      </c>
    </row>
    <row r="68" s="184" customFormat="1" ht="16.5" spans="1:12">
      <c r="A68" s="184">
        <v>1100299</v>
      </c>
      <c r="B68" s="482" t="s">
        <v>105</v>
      </c>
      <c r="C68" s="483">
        <v>294</v>
      </c>
      <c r="D68" s="483">
        <v>298</v>
      </c>
      <c r="E68" s="477">
        <v>1.0136</v>
      </c>
      <c r="F68" s="215">
        <v>-142</v>
      </c>
      <c r="G68" s="477">
        <v>-0.3227</v>
      </c>
      <c r="H68" s="483">
        <v>586</v>
      </c>
      <c r="I68" s="476">
        <v>288</v>
      </c>
      <c r="J68" s="477">
        <v>0.9664</v>
      </c>
      <c r="K68" s="484">
        <v>440</v>
      </c>
      <c r="L68" s="474">
        <f t="shared" si="0"/>
        <v>7</v>
      </c>
    </row>
    <row r="69" s="184" customFormat="1" ht="16.5" spans="1:12">
      <c r="A69" s="184">
        <v>11003</v>
      </c>
      <c r="B69" s="481" t="s">
        <v>106</v>
      </c>
      <c r="C69" s="471">
        <v>9027</v>
      </c>
      <c r="D69" s="471">
        <v>15971</v>
      </c>
      <c r="E69" s="472">
        <v>1.7692</v>
      </c>
      <c r="F69" s="224">
        <v>-12030</v>
      </c>
      <c r="G69" s="472">
        <v>-0.4296</v>
      </c>
      <c r="H69" s="471">
        <v>5713</v>
      </c>
      <c r="I69" s="471">
        <v>-10258</v>
      </c>
      <c r="J69" s="472">
        <v>-0.6423</v>
      </c>
      <c r="K69" s="473">
        <v>28001</v>
      </c>
      <c r="L69" s="474">
        <f t="shared" si="0"/>
        <v>5</v>
      </c>
    </row>
    <row r="70" s="184" customFormat="1" ht="16.5" spans="1:12">
      <c r="A70" s="184">
        <v>1100301</v>
      </c>
      <c r="B70" s="482" t="s">
        <v>107</v>
      </c>
      <c r="C70" s="476">
        <v>51</v>
      </c>
      <c r="D70" s="483">
        <v>3126</v>
      </c>
      <c r="E70" s="477">
        <v>61.2941</v>
      </c>
      <c r="F70" s="215">
        <v>-2632</v>
      </c>
      <c r="G70" s="477">
        <v>-0.4571</v>
      </c>
      <c r="H70" s="476">
        <v>66</v>
      </c>
      <c r="I70" s="476">
        <v>-3060</v>
      </c>
      <c r="J70" s="477">
        <v>-0.9789</v>
      </c>
      <c r="K70" s="478">
        <v>5758</v>
      </c>
      <c r="L70" s="474">
        <f t="shared" si="0"/>
        <v>7</v>
      </c>
    </row>
    <row r="71" s="184" customFormat="1" ht="16.5" spans="1:12">
      <c r="A71" s="184">
        <v>1100304</v>
      </c>
      <c r="B71" s="482" t="s">
        <v>108</v>
      </c>
      <c r="C71" s="476">
        <v>0</v>
      </c>
      <c r="D71" s="483"/>
      <c r="E71" s="472"/>
      <c r="F71" s="215" t="s">
        <v>65</v>
      </c>
      <c r="G71" s="477"/>
      <c r="H71" s="476"/>
      <c r="I71" s="476">
        <v>0</v>
      </c>
      <c r="J71" s="477"/>
      <c r="K71" s="478"/>
      <c r="L71" s="474">
        <f t="shared" ref="L71:L100" si="1">LEN(A71)</f>
        <v>7</v>
      </c>
    </row>
    <row r="72" s="184" customFormat="1" ht="16.5" spans="1:12">
      <c r="A72" s="184">
        <v>1100305</v>
      </c>
      <c r="B72" s="482" t="s">
        <v>109</v>
      </c>
      <c r="C72" s="476">
        <v>0</v>
      </c>
      <c r="D72" s="483"/>
      <c r="E72" s="472"/>
      <c r="F72" s="215">
        <v>-632</v>
      </c>
      <c r="G72" s="477">
        <v>-1</v>
      </c>
      <c r="H72" s="476"/>
      <c r="I72" s="476">
        <v>0</v>
      </c>
      <c r="J72" s="477"/>
      <c r="K72" s="478">
        <v>632</v>
      </c>
      <c r="L72" s="474">
        <f t="shared" si="1"/>
        <v>7</v>
      </c>
    </row>
    <row r="73" s="184" customFormat="1" ht="16.5" spans="1:12">
      <c r="A73" s="184">
        <v>1100306</v>
      </c>
      <c r="B73" s="482" t="s">
        <v>110</v>
      </c>
      <c r="C73" s="476">
        <v>0</v>
      </c>
      <c r="D73" s="483"/>
      <c r="E73" s="472"/>
      <c r="F73" s="215" t="s">
        <v>65</v>
      </c>
      <c r="G73" s="477"/>
      <c r="H73" s="476"/>
      <c r="I73" s="476">
        <v>0</v>
      </c>
      <c r="J73" s="477"/>
      <c r="K73" s="478"/>
      <c r="L73" s="474">
        <f t="shared" si="1"/>
        <v>7</v>
      </c>
    </row>
    <row r="74" s="184" customFormat="1" ht="16.5" spans="1:12">
      <c r="A74" s="184">
        <v>1100307</v>
      </c>
      <c r="B74" s="482" t="s">
        <v>111</v>
      </c>
      <c r="C74" s="476">
        <v>0</v>
      </c>
      <c r="D74" s="483">
        <v>12</v>
      </c>
      <c r="E74" s="472"/>
      <c r="F74" s="215">
        <v>-13</v>
      </c>
      <c r="G74" s="477">
        <v>-0.52</v>
      </c>
      <c r="H74" s="476"/>
      <c r="I74" s="476">
        <v>-12</v>
      </c>
      <c r="J74" s="477">
        <v>-1</v>
      </c>
      <c r="K74" s="478">
        <v>25</v>
      </c>
      <c r="L74" s="474">
        <f t="shared" si="1"/>
        <v>7</v>
      </c>
    </row>
    <row r="75" s="184" customFormat="1" ht="16.5" spans="1:12">
      <c r="A75" s="184">
        <v>1100308</v>
      </c>
      <c r="B75" s="482" t="s">
        <v>112</v>
      </c>
      <c r="C75" s="476">
        <v>32</v>
      </c>
      <c r="D75" s="483">
        <v>82</v>
      </c>
      <c r="E75" s="477">
        <v>2.5625</v>
      </c>
      <c r="F75" s="215">
        <v>26</v>
      </c>
      <c r="G75" s="477">
        <v>0.4643</v>
      </c>
      <c r="H75" s="476">
        <v>24</v>
      </c>
      <c r="I75" s="476">
        <v>-58</v>
      </c>
      <c r="J75" s="477">
        <v>-0.7073</v>
      </c>
      <c r="K75" s="478">
        <v>56</v>
      </c>
      <c r="L75" s="474">
        <f t="shared" si="1"/>
        <v>7</v>
      </c>
    </row>
    <row r="76" s="184" customFormat="1" ht="16.5" spans="1:12">
      <c r="A76" s="184">
        <v>1100310</v>
      </c>
      <c r="B76" s="482" t="s">
        <v>113</v>
      </c>
      <c r="C76" s="476">
        <v>179</v>
      </c>
      <c r="D76" s="483">
        <v>209</v>
      </c>
      <c r="E76" s="477">
        <v>1.1676</v>
      </c>
      <c r="F76" s="215">
        <v>-29</v>
      </c>
      <c r="G76" s="477">
        <v>-0.1218</v>
      </c>
      <c r="H76" s="476">
        <v>177</v>
      </c>
      <c r="I76" s="476">
        <v>-32</v>
      </c>
      <c r="J76" s="477">
        <v>-0.1531</v>
      </c>
      <c r="K76" s="478">
        <v>238</v>
      </c>
      <c r="L76" s="474">
        <f t="shared" si="1"/>
        <v>7</v>
      </c>
    </row>
    <row r="77" s="184" customFormat="1" ht="16.5" spans="1:12">
      <c r="A77" s="184">
        <v>1100311</v>
      </c>
      <c r="B77" s="482" t="s">
        <v>114</v>
      </c>
      <c r="C77" s="476">
        <v>0</v>
      </c>
      <c r="D77" s="483">
        <v>6</v>
      </c>
      <c r="E77" s="477"/>
      <c r="F77" s="215">
        <v>-2154</v>
      </c>
      <c r="G77" s="477">
        <v>-0.9972</v>
      </c>
      <c r="H77" s="476">
        <v>10</v>
      </c>
      <c r="I77" s="476">
        <v>4</v>
      </c>
      <c r="J77" s="477">
        <v>0.6667</v>
      </c>
      <c r="K77" s="478">
        <v>2160</v>
      </c>
      <c r="L77" s="474">
        <f t="shared" si="1"/>
        <v>7</v>
      </c>
    </row>
    <row r="78" s="184" customFormat="1" ht="16.5" spans="1:12">
      <c r="A78" s="184">
        <v>1100312</v>
      </c>
      <c r="B78" s="482" t="s">
        <v>115</v>
      </c>
      <c r="C78" s="476">
        <v>0</v>
      </c>
      <c r="D78" s="483">
        <v>20</v>
      </c>
      <c r="E78" s="477"/>
      <c r="F78" s="215">
        <v>-2085</v>
      </c>
      <c r="G78" s="477">
        <v>-0.9905</v>
      </c>
      <c r="H78" s="476"/>
      <c r="I78" s="476">
        <v>-20</v>
      </c>
      <c r="J78" s="477">
        <v>-1</v>
      </c>
      <c r="K78" s="478">
        <v>2105</v>
      </c>
      <c r="L78" s="474">
        <f t="shared" si="1"/>
        <v>7</v>
      </c>
    </row>
    <row r="79" s="184" customFormat="1" ht="16.5" spans="1:12">
      <c r="A79" s="184">
        <v>1100313</v>
      </c>
      <c r="B79" s="482" t="s">
        <v>116</v>
      </c>
      <c r="C79" s="476">
        <v>7756</v>
      </c>
      <c r="D79" s="483">
        <v>9564</v>
      </c>
      <c r="E79" s="477">
        <v>1.2331</v>
      </c>
      <c r="F79" s="215">
        <v>2050</v>
      </c>
      <c r="G79" s="477">
        <v>0.2728</v>
      </c>
      <c r="H79" s="476">
        <v>5122</v>
      </c>
      <c r="I79" s="476">
        <v>-4442</v>
      </c>
      <c r="J79" s="477">
        <v>-0.4645</v>
      </c>
      <c r="K79" s="478">
        <v>7514</v>
      </c>
      <c r="L79" s="474">
        <f t="shared" si="1"/>
        <v>7</v>
      </c>
    </row>
    <row r="80" s="184" customFormat="1" ht="16.5" spans="1:12">
      <c r="A80" s="184">
        <v>1100314</v>
      </c>
      <c r="B80" s="482" t="s">
        <v>117</v>
      </c>
      <c r="C80" s="476">
        <v>388</v>
      </c>
      <c r="D80" s="483">
        <v>501</v>
      </c>
      <c r="E80" s="472">
        <v>1.2912</v>
      </c>
      <c r="F80" s="215">
        <v>-677</v>
      </c>
      <c r="G80" s="477">
        <v>-0.5747</v>
      </c>
      <c r="H80" s="476">
        <v>314</v>
      </c>
      <c r="I80" s="476">
        <v>-187</v>
      </c>
      <c r="J80" s="477">
        <v>-0.3733</v>
      </c>
      <c r="K80" s="478">
        <v>1178</v>
      </c>
      <c r="L80" s="474">
        <f t="shared" si="1"/>
        <v>7</v>
      </c>
    </row>
    <row r="81" s="184" customFormat="1" ht="16.5" spans="1:12">
      <c r="A81" s="184">
        <v>1100315</v>
      </c>
      <c r="B81" s="482" t="s">
        <v>118</v>
      </c>
      <c r="C81" s="476">
        <v>0</v>
      </c>
      <c r="D81" s="483">
        <v>1124</v>
      </c>
      <c r="E81" s="477"/>
      <c r="F81" s="215">
        <v>-1038</v>
      </c>
      <c r="G81" s="477">
        <v>-0.4801</v>
      </c>
      <c r="H81" s="476"/>
      <c r="I81" s="476">
        <v>-1124</v>
      </c>
      <c r="J81" s="477">
        <v>-1</v>
      </c>
      <c r="K81" s="478">
        <v>2162</v>
      </c>
      <c r="L81" s="474">
        <f t="shared" si="1"/>
        <v>7</v>
      </c>
    </row>
    <row r="82" s="184" customFormat="1" ht="16.5" spans="1:12">
      <c r="A82" s="184">
        <v>1100316</v>
      </c>
      <c r="B82" s="482" t="s">
        <v>119</v>
      </c>
      <c r="C82" s="476">
        <v>0</v>
      </c>
      <c r="D82" s="483">
        <v>79</v>
      </c>
      <c r="E82" s="477"/>
      <c r="F82" s="215">
        <v>-561</v>
      </c>
      <c r="G82" s="477">
        <v>-0.8766</v>
      </c>
      <c r="H82" s="476"/>
      <c r="I82" s="476">
        <v>-79</v>
      </c>
      <c r="J82" s="477">
        <v>-1</v>
      </c>
      <c r="K82" s="478">
        <v>640</v>
      </c>
      <c r="L82" s="474">
        <f t="shared" si="1"/>
        <v>7</v>
      </c>
    </row>
    <row r="83" s="184" customFormat="1" ht="16.5" spans="1:12">
      <c r="A83" s="184">
        <v>1100317</v>
      </c>
      <c r="B83" s="482" t="s">
        <v>120</v>
      </c>
      <c r="C83" s="476">
        <v>0</v>
      </c>
      <c r="D83" s="483">
        <v>563</v>
      </c>
      <c r="E83" s="477"/>
      <c r="F83" s="215">
        <v>-130</v>
      </c>
      <c r="G83" s="477">
        <v>-0.1876</v>
      </c>
      <c r="H83" s="476"/>
      <c r="I83" s="476">
        <v>-563</v>
      </c>
      <c r="J83" s="477">
        <v>-1</v>
      </c>
      <c r="K83" s="478">
        <v>693</v>
      </c>
      <c r="L83" s="474">
        <f t="shared" si="1"/>
        <v>7</v>
      </c>
    </row>
    <row r="84" s="184" customFormat="1" ht="16.5" spans="1:12">
      <c r="A84" s="184">
        <v>1100320</v>
      </c>
      <c r="B84" s="482" t="s">
        <v>121</v>
      </c>
      <c r="C84" s="476">
        <v>600</v>
      </c>
      <c r="D84" s="483">
        <v>664</v>
      </c>
      <c r="E84" s="477">
        <v>1.1067</v>
      </c>
      <c r="F84" s="215">
        <v>552</v>
      </c>
      <c r="G84" s="477">
        <v>4.9286</v>
      </c>
      <c r="H84" s="476"/>
      <c r="I84" s="476">
        <v>-664</v>
      </c>
      <c r="J84" s="477">
        <v>-1</v>
      </c>
      <c r="K84" s="478">
        <v>112</v>
      </c>
      <c r="L84" s="474">
        <f t="shared" si="1"/>
        <v>7</v>
      </c>
    </row>
    <row r="85" s="184" customFormat="1" ht="16.5" spans="1:12">
      <c r="A85" s="184">
        <v>1100321</v>
      </c>
      <c r="B85" s="482" t="s">
        <v>122</v>
      </c>
      <c r="C85" s="476">
        <v>0</v>
      </c>
      <c r="D85" s="483"/>
      <c r="E85" s="477"/>
      <c r="F85" s="215">
        <v>-3920</v>
      </c>
      <c r="G85" s="477">
        <v>-1</v>
      </c>
      <c r="H85" s="476"/>
      <c r="I85" s="476">
        <v>0</v>
      </c>
      <c r="J85" s="477"/>
      <c r="K85" s="478">
        <v>3920</v>
      </c>
      <c r="L85" s="474">
        <f t="shared" si="1"/>
        <v>7</v>
      </c>
    </row>
    <row r="86" s="184" customFormat="1" ht="16.5" spans="1:12">
      <c r="A86" s="184">
        <v>1100322</v>
      </c>
      <c r="B86" s="482" t="s">
        <v>123</v>
      </c>
      <c r="C86" s="476">
        <v>1</v>
      </c>
      <c r="D86" s="483">
        <v>1</v>
      </c>
      <c r="E86" s="477">
        <v>1</v>
      </c>
      <c r="F86" s="215" t="s">
        <v>65</v>
      </c>
      <c r="G86" s="477">
        <v>0</v>
      </c>
      <c r="H86" s="476"/>
      <c r="I86" s="476">
        <v>-1</v>
      </c>
      <c r="J86" s="477">
        <v>-1</v>
      </c>
      <c r="K86" s="478">
        <v>1</v>
      </c>
      <c r="L86" s="474">
        <f t="shared" si="1"/>
        <v>7</v>
      </c>
    </row>
    <row r="87" s="184" customFormat="1" ht="16.5" spans="1:12">
      <c r="A87" s="184">
        <v>1100324</v>
      </c>
      <c r="B87" s="482" t="s">
        <v>124</v>
      </c>
      <c r="C87" s="476">
        <v>20</v>
      </c>
      <c r="D87" s="483">
        <v>20</v>
      </c>
      <c r="E87" s="477">
        <v>1</v>
      </c>
      <c r="F87" s="215">
        <v>-787</v>
      </c>
      <c r="G87" s="477">
        <v>-0.9752</v>
      </c>
      <c r="H87" s="476"/>
      <c r="I87" s="476">
        <v>-20</v>
      </c>
      <c r="J87" s="477">
        <v>-1</v>
      </c>
      <c r="K87" s="478">
        <v>807</v>
      </c>
      <c r="L87" s="474">
        <f t="shared" si="1"/>
        <v>7</v>
      </c>
    </row>
    <row r="88" s="184" customFormat="1" ht="16.5" spans="1:12">
      <c r="A88" s="184">
        <v>1100399</v>
      </c>
      <c r="B88" s="482" t="s">
        <v>71</v>
      </c>
      <c r="C88" s="476">
        <v>0</v>
      </c>
      <c r="D88" s="483"/>
      <c r="E88" s="477"/>
      <c r="F88" s="215" t="s">
        <v>65</v>
      </c>
      <c r="G88" s="477"/>
      <c r="H88" s="476"/>
      <c r="I88" s="476">
        <v>0</v>
      </c>
      <c r="J88" s="477"/>
      <c r="K88" s="478"/>
      <c r="L88" s="474">
        <f t="shared" si="1"/>
        <v>7</v>
      </c>
    </row>
    <row r="89" s="184" customFormat="1" ht="16.5" spans="1:12">
      <c r="B89" s="480" t="s">
        <v>125</v>
      </c>
      <c r="C89" s="471"/>
      <c r="D89" s="471"/>
      <c r="E89" s="224"/>
      <c r="F89" s="215"/>
      <c r="G89" s="477"/>
      <c r="H89" s="471"/>
      <c r="I89" s="476"/>
      <c r="J89" s="477"/>
      <c r="K89" s="473"/>
      <c r="L89" s="474">
        <f t="shared" si="1"/>
        <v>0</v>
      </c>
    </row>
    <row r="90" s="184" customFormat="1" ht="16.5" spans="1:12">
      <c r="B90" s="482" t="s">
        <v>126</v>
      </c>
      <c r="C90" s="476"/>
      <c r="D90" s="476"/>
      <c r="E90" s="486"/>
      <c r="F90" s="215"/>
      <c r="G90" s="477"/>
      <c r="H90" s="476"/>
      <c r="I90" s="476"/>
      <c r="J90" s="477"/>
      <c r="K90" s="478"/>
      <c r="L90" s="474">
        <f t="shared" si="1"/>
        <v>0</v>
      </c>
    </row>
    <row r="91" s="184" customFormat="1" ht="16.5" spans="1:12">
      <c r="B91" s="482" t="s">
        <v>127</v>
      </c>
      <c r="C91" s="476"/>
      <c r="D91" s="476"/>
      <c r="E91" s="486"/>
      <c r="F91" s="215"/>
      <c r="G91" s="477"/>
      <c r="H91" s="476"/>
      <c r="I91" s="476"/>
      <c r="J91" s="477"/>
      <c r="K91" s="478"/>
      <c r="L91" s="474">
        <f t="shared" si="1"/>
        <v>0</v>
      </c>
    </row>
    <row r="92" s="447" customFormat="1" ht="16.5" spans="1:12">
      <c r="A92" s="447">
        <v>11011</v>
      </c>
      <c r="B92" s="480" t="s">
        <v>128</v>
      </c>
      <c r="C92" s="471">
        <v>8800</v>
      </c>
      <c r="D92" s="471">
        <v>10846</v>
      </c>
      <c r="E92" s="224">
        <v>1.2325</v>
      </c>
      <c r="F92" s="224">
        <v>-4565</v>
      </c>
      <c r="G92" s="472">
        <v>-0.2962</v>
      </c>
      <c r="H92" s="471">
        <v>7300</v>
      </c>
      <c r="I92" s="471">
        <v>-3546</v>
      </c>
      <c r="J92" s="472">
        <v>-0.3269</v>
      </c>
      <c r="K92" s="473">
        <v>15411</v>
      </c>
      <c r="L92" s="474">
        <f t="shared" si="1"/>
        <v>5</v>
      </c>
    </row>
    <row r="93" s="184" customFormat="1" ht="16.5" spans="1:12">
      <c r="A93" s="184">
        <v>1101101</v>
      </c>
      <c r="B93" s="482" t="s">
        <v>129</v>
      </c>
      <c r="C93" s="476">
        <v>8800</v>
      </c>
      <c r="D93" s="476">
        <v>10846</v>
      </c>
      <c r="E93" s="486"/>
      <c r="F93" s="215">
        <v>-4565</v>
      </c>
      <c r="G93" s="477">
        <v>-0.2962</v>
      </c>
      <c r="H93" s="476">
        <v>7300</v>
      </c>
      <c r="I93" s="476">
        <v>-3546</v>
      </c>
      <c r="J93" s="477">
        <v>-0.3269</v>
      </c>
      <c r="K93" s="478">
        <v>15411</v>
      </c>
      <c r="L93" s="474">
        <f t="shared" si="1"/>
        <v>7</v>
      </c>
    </row>
    <row r="94" s="184" customFormat="1" ht="16.5" spans="1:12">
      <c r="A94" s="184">
        <v>110110102</v>
      </c>
      <c r="B94" s="482" t="s">
        <v>130</v>
      </c>
      <c r="C94" s="476">
        <v>0</v>
      </c>
      <c r="D94" s="476"/>
      <c r="E94" s="486"/>
      <c r="F94" s="215"/>
      <c r="G94" s="477"/>
      <c r="H94" s="476"/>
      <c r="I94" s="476"/>
      <c r="J94" s="477"/>
      <c r="K94" s="478"/>
      <c r="L94" s="474">
        <f t="shared" si="1"/>
        <v>9</v>
      </c>
    </row>
    <row r="95" s="447" customFormat="1" ht="16.5" spans="1:12">
      <c r="A95" s="447">
        <v>11008</v>
      </c>
      <c r="B95" s="480" t="s">
        <v>131</v>
      </c>
      <c r="C95" s="487">
        <v>23602</v>
      </c>
      <c r="D95" s="471">
        <v>23602</v>
      </c>
      <c r="E95" s="472">
        <v>1</v>
      </c>
      <c r="F95" s="224">
        <v>8702</v>
      </c>
      <c r="G95" s="472">
        <v>0.584</v>
      </c>
      <c r="H95" s="487">
        <v>12253</v>
      </c>
      <c r="I95" s="471">
        <v>-11349</v>
      </c>
      <c r="J95" s="472">
        <v>-0.4808</v>
      </c>
      <c r="K95" s="473">
        <v>14900</v>
      </c>
      <c r="L95" s="474">
        <f t="shared" si="1"/>
        <v>5</v>
      </c>
    </row>
    <row r="96" s="447" customFormat="1" ht="16.5" spans="1:12">
      <c r="A96" s="447">
        <v>11015</v>
      </c>
      <c r="B96" s="480" t="s">
        <v>132</v>
      </c>
      <c r="C96" s="487">
        <v>7450</v>
      </c>
      <c r="D96" s="471">
        <v>7577</v>
      </c>
      <c r="E96" s="472">
        <v>1.017</v>
      </c>
      <c r="F96" s="224">
        <v>5764</v>
      </c>
      <c r="G96" s="472">
        <v>3.1793</v>
      </c>
      <c r="H96" s="487">
        <v>2100</v>
      </c>
      <c r="I96" s="471">
        <v>-5477</v>
      </c>
      <c r="J96" s="472">
        <v>-0.7228</v>
      </c>
      <c r="K96" s="473">
        <v>1813</v>
      </c>
      <c r="L96" s="474">
        <f t="shared" si="1"/>
        <v>5</v>
      </c>
    </row>
    <row r="97" s="447" customFormat="1" ht="16.5" spans="1:12">
      <c r="A97" s="447">
        <v>11009</v>
      </c>
      <c r="B97" s="480" t="s">
        <v>133</v>
      </c>
      <c r="C97" s="488">
        <v>17800</v>
      </c>
      <c r="D97" s="488">
        <v>50</v>
      </c>
      <c r="E97" s="472">
        <v>0.0028</v>
      </c>
      <c r="F97" s="224">
        <v>-27950</v>
      </c>
      <c r="G97" s="472">
        <v>-0.9982</v>
      </c>
      <c r="H97" s="488">
        <v>20691</v>
      </c>
      <c r="I97" s="471">
        <v>20641</v>
      </c>
      <c r="J97" s="472">
        <v>412.82</v>
      </c>
      <c r="K97" s="489">
        <v>28000</v>
      </c>
      <c r="L97" s="474">
        <f t="shared" si="1"/>
        <v>5</v>
      </c>
    </row>
    <row r="98" s="184" customFormat="1" ht="16.5" spans="1:12">
      <c r="A98" s="184">
        <v>110090102</v>
      </c>
      <c r="B98" s="482" t="s">
        <v>134</v>
      </c>
      <c r="C98" s="476">
        <v>17800</v>
      </c>
      <c r="D98" s="476">
        <v>50</v>
      </c>
      <c r="E98" s="477">
        <v>0.0028</v>
      </c>
      <c r="F98" s="215">
        <v>-27950</v>
      </c>
      <c r="G98" s="477">
        <v>-0.9982</v>
      </c>
      <c r="H98" s="476">
        <v>20691</v>
      </c>
      <c r="I98" s="476">
        <v>20641</v>
      </c>
      <c r="J98" s="477">
        <v>412.82</v>
      </c>
      <c r="K98" s="478">
        <v>28000</v>
      </c>
      <c r="L98" s="474">
        <f t="shared" si="1"/>
        <v>9</v>
      </c>
    </row>
    <row r="99" s="184" customFormat="1" ht="16.5" spans="1:12">
      <c r="A99" s="184">
        <v>110090103</v>
      </c>
      <c r="B99" s="482" t="s">
        <v>135</v>
      </c>
      <c r="C99" s="476">
        <v>0</v>
      </c>
      <c r="D99" s="476"/>
      <c r="E99" s="486"/>
      <c r="F99" s="215"/>
      <c r="G99" s="477"/>
      <c r="H99" s="476"/>
      <c r="I99" s="490"/>
      <c r="J99" s="486"/>
      <c r="K99" s="478"/>
      <c r="L99" s="474">
        <f t="shared" si="1"/>
        <v>9</v>
      </c>
    </row>
    <row r="100" s="184" customFormat="1" ht="16.5" spans="1:12">
      <c r="B100" s="491" t="s">
        <v>136</v>
      </c>
      <c r="C100" s="471">
        <v>248553</v>
      </c>
      <c r="D100" s="471">
        <v>252810</v>
      </c>
      <c r="E100" s="472">
        <v>1.0171</v>
      </c>
      <c r="F100" s="471">
        <v>-35899</v>
      </c>
      <c r="G100" s="472">
        <v>-0.1243</v>
      </c>
      <c r="H100" s="471">
        <v>227690</v>
      </c>
      <c r="I100" s="471">
        <v>-25120</v>
      </c>
      <c r="J100" s="472">
        <v>-0.0994</v>
      </c>
      <c r="K100" s="473">
        <v>288709</v>
      </c>
      <c r="L100" s="474">
        <f t="shared" si="1"/>
        <v>0</v>
      </c>
    </row>
  </sheetData>
  <mergeCells count="12">
    <mergeCell ref="B2:J2"/>
    <mergeCell ref="I3:J3"/>
    <mergeCell ref="C4:G4"/>
    <mergeCell ref="H4:J4"/>
    <mergeCell ref="F5:G5"/>
    <mergeCell ref="I5:J5"/>
    <mergeCell ref="B4:B6"/>
    <mergeCell ref="C5:C6"/>
    <mergeCell ref="D5:D6"/>
    <mergeCell ref="E5:E6"/>
    <mergeCell ref="H5:H6"/>
    <mergeCell ref="K4:K6"/>
  </mergeCells>
  <printOptions horizontalCentered="1"/>
  <pageMargins left="0.310416666666667" right="0.428472222222222" top="0.468055555555556" bottom="0.468055555555556" header="0.0784722222222222" footer="0.118055555555556"/>
  <pageSetup paperSize="9" orientation="landscape" horizontalDpi="600"/>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
    <pageSetUpPr fitToPage="1"/>
  </sheetPr>
  <dimension ref="A1:N1007"/>
  <sheetViews>
    <sheetView workbookViewId="0">
      <pane xSplit="2" ySplit="6" topLeftCell="C7" activePane="bottomRight" state="frozen"/>
      <selection/>
      <selection pane="topRight"/>
      <selection pane="bottomLeft"/>
      <selection pane="bottomRight" activeCell="I993" sqref="I993"/>
    </sheetView>
  </sheetViews>
  <sheetFormatPr defaultColWidth="8.8" defaultRowHeight="14.25"/>
  <cols>
    <col min="1" max="1" width="10.7" style="356" customWidth="1"/>
    <col min="2" max="2" width="33.9" style="357" customWidth="1"/>
    <col min="6" max="6" width="9.8" style="358"/>
    <col min="8" max="8" width="10.9" style="358"/>
    <col min="11" max="11" width="9.8" style="358"/>
    <col min="12" max="14" width="8.8" hidden="1" customWidth="1"/>
  </cols>
  <sheetData>
    <row r="1" s="184" customFormat="1" ht="18" customHeight="1" spans="1:14">
      <c r="A1" s="359" t="s">
        <v>137</v>
      </c>
      <c r="B1" s="360"/>
      <c r="C1" s="361"/>
      <c r="D1" s="361"/>
      <c r="E1" s="185"/>
      <c r="F1" s="362"/>
      <c r="G1" s="185"/>
      <c r="H1" s="362"/>
      <c r="I1" s="361"/>
      <c r="J1" s="185"/>
      <c r="K1" s="362"/>
      <c r="L1" s="361"/>
    </row>
    <row r="2" s="184" customFormat="1" ht="33" customHeight="1" spans="1:14">
      <c r="A2" s="363" t="s">
        <v>138</v>
      </c>
      <c r="B2" s="364"/>
      <c r="C2" s="365"/>
      <c r="D2" s="365"/>
      <c r="E2" s="365"/>
      <c r="F2" s="366"/>
      <c r="G2" s="365"/>
      <c r="H2" s="367"/>
      <c r="I2" s="365"/>
      <c r="J2" s="365"/>
      <c r="K2" s="367"/>
      <c r="L2" s="365"/>
    </row>
    <row r="3" s="184" customFormat="1" ht="15.75" spans="1:14">
      <c r="A3" s="368"/>
      <c r="B3" s="369"/>
      <c r="C3" s="370"/>
      <c r="D3" s="371"/>
      <c r="E3" s="372"/>
      <c r="F3" s="373"/>
      <c r="G3" s="374"/>
      <c r="H3" s="375"/>
      <c r="I3" s="370"/>
      <c r="J3" s="116" t="s">
        <v>30</v>
      </c>
      <c r="K3" s="117"/>
      <c r="L3" s="370"/>
    </row>
    <row r="4" ht="28" customHeight="1" spans="1:14">
      <c r="A4" s="376" t="s">
        <v>139</v>
      </c>
      <c r="B4" s="377" t="s">
        <v>140</v>
      </c>
      <c r="C4" s="378" t="s">
        <v>141</v>
      </c>
      <c r="D4" s="379"/>
      <c r="E4" s="379"/>
      <c r="F4" s="380"/>
      <c r="G4" s="379"/>
      <c r="H4" s="381"/>
      <c r="I4" s="378" t="s">
        <v>142</v>
      </c>
      <c r="J4" s="382"/>
      <c r="K4" s="383"/>
      <c r="L4" s="384" t="s">
        <v>143</v>
      </c>
    </row>
    <row r="5" ht="29" customHeight="1" spans="1:14">
      <c r="A5" s="385"/>
      <c r="B5" s="386"/>
      <c r="C5" s="387" t="s">
        <v>144</v>
      </c>
      <c r="D5" s="388" t="s">
        <v>145</v>
      </c>
      <c r="E5" s="389" t="s">
        <v>36</v>
      </c>
      <c r="F5" s="390" t="s">
        <v>146</v>
      </c>
      <c r="G5" s="391" t="s">
        <v>147</v>
      </c>
      <c r="H5" s="392"/>
      <c r="I5" s="387" t="s">
        <v>39</v>
      </c>
      <c r="J5" s="394" t="s">
        <v>148</v>
      </c>
      <c r="K5" s="392"/>
      <c r="L5" s="395"/>
    </row>
    <row r="6" spans="1:14">
      <c r="A6" s="396"/>
      <c r="B6" s="397"/>
      <c r="C6" s="398"/>
      <c r="D6" s="399"/>
      <c r="E6" s="400"/>
      <c r="F6" s="401"/>
      <c r="G6" s="391" t="s">
        <v>149</v>
      </c>
      <c r="H6" s="402" t="s">
        <v>42</v>
      </c>
      <c r="I6" s="398"/>
      <c r="J6" s="391" t="s">
        <v>149</v>
      </c>
      <c r="K6" s="402" t="s">
        <v>42</v>
      </c>
      <c r="L6" s="400"/>
    </row>
    <row r="7" ht="15.75" spans="1:14">
      <c r="A7" s="404">
        <v>201</v>
      </c>
      <c r="B7" s="405" t="s">
        <v>150</v>
      </c>
      <c r="C7" s="406">
        <v>22074</v>
      </c>
      <c r="D7" s="406">
        <v>25728</v>
      </c>
      <c r="E7" s="406">
        <v>25386</v>
      </c>
      <c r="F7" s="407">
        <v>0.9867</v>
      </c>
      <c r="G7" s="406">
        <v>-2783</v>
      </c>
      <c r="H7" s="407">
        <v>-0.0988</v>
      </c>
      <c r="I7" s="406">
        <v>20927</v>
      </c>
      <c r="J7" s="406">
        <v>-1147</v>
      </c>
      <c r="K7" s="407">
        <v>-0.0519615837637039</v>
      </c>
      <c r="L7" s="409">
        <v>28169</v>
      </c>
      <c r="M7">
        <f t="shared" ref="M7:M70" si="0">LEN(A7)</f>
        <v>3</v>
      </c>
    </row>
    <row r="8" ht="15.75" spans="1:14">
      <c r="A8" s="410">
        <v>20101</v>
      </c>
      <c r="B8" s="411" t="s">
        <v>151</v>
      </c>
      <c r="C8" s="412">
        <v>720</v>
      </c>
      <c r="D8" s="412">
        <v>762</v>
      </c>
      <c r="E8" s="412">
        <v>742</v>
      </c>
      <c r="F8" s="407">
        <v>0.9738</v>
      </c>
      <c r="G8" s="412">
        <v>-96</v>
      </c>
      <c r="H8" s="407">
        <v>-0.1146</v>
      </c>
      <c r="I8" s="406">
        <v>1014</v>
      </c>
      <c r="J8" s="412">
        <v>294</v>
      </c>
      <c r="K8" s="407">
        <v>0.408333333333333</v>
      </c>
      <c r="L8" s="409">
        <v>838</v>
      </c>
      <c r="M8">
        <f t="shared" si="0"/>
        <v>5</v>
      </c>
    </row>
    <row r="9" ht="15.75" spans="1:14">
      <c r="A9" s="414">
        <v>2010101</v>
      </c>
      <c r="B9" s="415" t="s">
        <v>152</v>
      </c>
      <c r="C9" s="416">
        <v>450</v>
      </c>
      <c r="D9" s="416">
        <v>491</v>
      </c>
      <c r="E9" s="416">
        <v>490</v>
      </c>
      <c r="F9" s="219">
        <v>0.998</v>
      </c>
      <c r="G9" s="416">
        <v>14</v>
      </c>
      <c r="H9" s="219">
        <v>0.0294</v>
      </c>
      <c r="I9" s="416">
        <v>474</v>
      </c>
      <c r="J9" s="416">
        <v>24</v>
      </c>
      <c r="K9" s="219">
        <v>0.0533333333333333</v>
      </c>
      <c r="L9" s="409">
        <v>476</v>
      </c>
      <c r="M9">
        <f t="shared" si="0"/>
        <v>7</v>
      </c>
    </row>
    <row r="10" ht="15.75" spans="1:14">
      <c r="A10" s="414">
        <v>2010102</v>
      </c>
      <c r="B10" s="415" t="s">
        <v>153</v>
      </c>
      <c r="C10" s="416">
        <v>44</v>
      </c>
      <c r="D10" s="416">
        <v>44</v>
      </c>
      <c r="E10" s="416">
        <v>38</v>
      </c>
      <c r="F10" s="219">
        <v>0.8636</v>
      </c>
      <c r="G10" s="416">
        <v>-39</v>
      </c>
      <c r="H10" s="219">
        <v>-0.5065</v>
      </c>
      <c r="I10" s="416">
        <v>43</v>
      </c>
      <c r="J10" s="416">
        <v>-1</v>
      </c>
      <c r="K10" s="219">
        <v>-0.0227272727272727</v>
      </c>
      <c r="L10" s="409">
        <v>77</v>
      </c>
      <c r="M10">
        <f t="shared" si="0"/>
        <v>7</v>
      </c>
    </row>
    <row r="11" ht="15.75" hidden="1" spans="1:14">
      <c r="A11" s="414">
        <v>2010103</v>
      </c>
      <c r="B11" s="415" t="s">
        <v>154</v>
      </c>
      <c r="C11" s="409">
        <v>0</v>
      </c>
      <c r="D11" s="409">
        <v>0</v>
      </c>
      <c r="E11" s="409">
        <v>0</v>
      </c>
      <c r="F11" s="420"/>
      <c r="G11" s="409">
        <v>0</v>
      </c>
      <c r="H11" s="420"/>
      <c r="I11" s="409">
        <v>0</v>
      </c>
      <c r="J11" s="409">
        <v>0</v>
      </c>
      <c r="K11" s="420" t="s">
        <v>155</v>
      </c>
      <c r="L11" s="409">
        <v>0</v>
      </c>
      <c r="M11">
        <f t="shared" si="0"/>
        <v>7</v>
      </c>
      <c r="N11" t="s">
        <v>156</v>
      </c>
    </row>
    <row r="12" ht="15.75" spans="1:14">
      <c r="A12" s="414">
        <v>2010104</v>
      </c>
      <c r="B12" s="415" t="s">
        <v>157</v>
      </c>
      <c r="C12" s="416">
        <v>65</v>
      </c>
      <c r="D12" s="416">
        <v>65</v>
      </c>
      <c r="E12" s="416">
        <v>63</v>
      </c>
      <c r="F12" s="219">
        <v>0.9692</v>
      </c>
      <c r="G12" s="416">
        <v>-2</v>
      </c>
      <c r="H12" s="219">
        <v>-0.0308</v>
      </c>
      <c r="I12" s="416">
        <v>98</v>
      </c>
      <c r="J12" s="416">
        <v>33</v>
      </c>
      <c r="K12" s="219">
        <v>0.507692307692308</v>
      </c>
      <c r="L12" s="409">
        <v>65</v>
      </c>
      <c r="M12">
        <f t="shared" si="0"/>
        <v>7</v>
      </c>
    </row>
    <row r="13" ht="15.75" hidden="1" spans="1:14">
      <c r="A13" s="414">
        <v>2010105</v>
      </c>
      <c r="B13" s="415" t="s">
        <v>158</v>
      </c>
      <c r="C13" s="409">
        <v>0</v>
      </c>
      <c r="D13" s="409">
        <v>0</v>
      </c>
      <c r="E13" s="409">
        <v>0</v>
      </c>
      <c r="F13" s="420"/>
      <c r="G13" s="409">
        <v>0</v>
      </c>
      <c r="H13" s="420"/>
      <c r="I13" s="409">
        <v>0</v>
      </c>
      <c r="J13" s="409">
        <v>0</v>
      </c>
      <c r="K13" s="420" t="s">
        <v>155</v>
      </c>
      <c r="L13" s="409">
        <v>0</v>
      </c>
      <c r="M13">
        <f t="shared" si="0"/>
        <v>7</v>
      </c>
      <c r="N13" t="s">
        <v>156</v>
      </c>
    </row>
    <row r="14" ht="15.75" spans="1:14">
      <c r="A14" s="414">
        <v>2010106</v>
      </c>
      <c r="B14" s="415" t="s">
        <v>159</v>
      </c>
      <c r="C14" s="416">
        <v>0</v>
      </c>
      <c r="D14" s="416">
        <v>0</v>
      </c>
      <c r="E14" s="416">
        <v>0</v>
      </c>
      <c r="F14" s="219"/>
      <c r="G14" s="416">
        <v>0</v>
      </c>
      <c r="H14" s="219"/>
      <c r="I14" s="416">
        <v>8</v>
      </c>
      <c r="J14" s="416">
        <v>8</v>
      </c>
      <c r="K14" s="219" t="s">
        <v>155</v>
      </c>
      <c r="L14" s="409">
        <v>0</v>
      </c>
      <c r="M14">
        <f t="shared" si="0"/>
        <v>7</v>
      </c>
    </row>
    <row r="15" ht="15.75" spans="1:14">
      <c r="A15" s="414">
        <v>2010107</v>
      </c>
      <c r="B15" s="415" t="s">
        <v>160</v>
      </c>
      <c r="C15" s="416">
        <v>8</v>
      </c>
      <c r="D15" s="416">
        <v>8</v>
      </c>
      <c r="E15" s="416">
        <v>8</v>
      </c>
      <c r="F15" s="219">
        <v>1</v>
      </c>
      <c r="G15" s="416">
        <v>-28</v>
      </c>
      <c r="H15" s="219">
        <v>-0.7778</v>
      </c>
      <c r="I15" s="416">
        <v>8</v>
      </c>
      <c r="J15" s="416">
        <v>0</v>
      </c>
      <c r="K15" s="219">
        <v>0</v>
      </c>
      <c r="L15" s="409">
        <v>36</v>
      </c>
      <c r="M15">
        <f t="shared" si="0"/>
        <v>7</v>
      </c>
    </row>
    <row r="16" ht="15.75" spans="1:14">
      <c r="A16" s="414">
        <v>2010108</v>
      </c>
      <c r="B16" s="415" t="s">
        <v>161</v>
      </c>
      <c r="C16" s="416">
        <v>146</v>
      </c>
      <c r="D16" s="416">
        <v>146</v>
      </c>
      <c r="E16" s="416">
        <v>136</v>
      </c>
      <c r="F16" s="219">
        <v>0.9315</v>
      </c>
      <c r="G16" s="416">
        <v>-28</v>
      </c>
      <c r="H16" s="219">
        <v>-0.1707</v>
      </c>
      <c r="I16" s="416">
        <v>146</v>
      </c>
      <c r="J16" s="416">
        <v>0</v>
      </c>
      <c r="K16" s="219">
        <v>0</v>
      </c>
      <c r="L16" s="409">
        <v>164</v>
      </c>
      <c r="M16">
        <f t="shared" si="0"/>
        <v>7</v>
      </c>
    </row>
    <row r="17" ht="15.75" spans="1:14">
      <c r="A17" s="414">
        <v>2010150</v>
      </c>
      <c r="B17" s="415" t="s">
        <v>162</v>
      </c>
      <c r="C17" s="416">
        <v>4</v>
      </c>
      <c r="D17" s="416">
        <v>5</v>
      </c>
      <c r="E17" s="416">
        <v>5</v>
      </c>
      <c r="F17" s="219">
        <v>1</v>
      </c>
      <c r="G17" s="416">
        <v>2</v>
      </c>
      <c r="H17" s="219">
        <v>0.6667</v>
      </c>
      <c r="I17" s="416">
        <v>4</v>
      </c>
      <c r="J17" s="416">
        <v>0</v>
      </c>
      <c r="K17" s="219">
        <v>0</v>
      </c>
      <c r="L17" s="409">
        <v>3</v>
      </c>
      <c r="M17">
        <f t="shared" si="0"/>
        <v>7</v>
      </c>
    </row>
    <row r="18" ht="15.75" spans="1:14">
      <c r="A18" s="414">
        <v>2010199</v>
      </c>
      <c r="B18" s="415" t="s">
        <v>163</v>
      </c>
      <c r="C18" s="416">
        <v>3</v>
      </c>
      <c r="D18" s="416">
        <v>3</v>
      </c>
      <c r="E18" s="416">
        <v>2</v>
      </c>
      <c r="F18" s="219">
        <v>0.6667</v>
      </c>
      <c r="G18" s="416">
        <v>-15</v>
      </c>
      <c r="H18" s="219">
        <v>-0.8824</v>
      </c>
      <c r="I18" s="416">
        <v>233</v>
      </c>
      <c r="J18" s="416">
        <v>230</v>
      </c>
      <c r="K18" s="219">
        <v>76.6666666666667</v>
      </c>
      <c r="L18" s="409">
        <v>17</v>
      </c>
      <c r="M18">
        <f t="shared" si="0"/>
        <v>7</v>
      </c>
    </row>
    <row r="19" ht="15.75" spans="1:14">
      <c r="A19" s="410">
        <v>20102</v>
      </c>
      <c r="B19" s="421" t="s">
        <v>164</v>
      </c>
      <c r="C19" s="412">
        <v>432</v>
      </c>
      <c r="D19" s="412">
        <v>459</v>
      </c>
      <c r="E19" s="412">
        <v>425</v>
      </c>
      <c r="F19" s="407">
        <v>0.9259</v>
      </c>
      <c r="G19" s="412">
        <v>-23</v>
      </c>
      <c r="H19" s="407">
        <v>-0.0513</v>
      </c>
      <c r="I19" s="412">
        <v>482</v>
      </c>
      <c r="J19" s="412">
        <v>50</v>
      </c>
      <c r="K19" s="407">
        <v>0.115740740740741</v>
      </c>
      <c r="L19" s="409">
        <v>448</v>
      </c>
      <c r="M19">
        <f t="shared" si="0"/>
        <v>5</v>
      </c>
    </row>
    <row r="20" ht="15.75" spans="1:14">
      <c r="A20" s="414">
        <v>2010201</v>
      </c>
      <c r="B20" s="415" t="s">
        <v>152</v>
      </c>
      <c r="C20" s="416">
        <v>301</v>
      </c>
      <c r="D20" s="416">
        <v>327</v>
      </c>
      <c r="E20" s="416">
        <v>304</v>
      </c>
      <c r="F20" s="219">
        <v>0.9297</v>
      </c>
      <c r="G20" s="416">
        <v>5</v>
      </c>
      <c r="H20" s="219">
        <v>0.0167</v>
      </c>
      <c r="I20" s="416">
        <v>298</v>
      </c>
      <c r="J20" s="416">
        <v>-3</v>
      </c>
      <c r="K20" s="219">
        <v>-0.00996677740863787</v>
      </c>
      <c r="L20" s="409">
        <v>299</v>
      </c>
      <c r="M20">
        <f t="shared" si="0"/>
        <v>7</v>
      </c>
    </row>
    <row r="21" ht="15.75" spans="1:14">
      <c r="A21" s="414">
        <v>2010202</v>
      </c>
      <c r="B21" s="415" t="s">
        <v>153</v>
      </c>
      <c r="C21" s="416">
        <v>127</v>
      </c>
      <c r="D21" s="416">
        <v>127</v>
      </c>
      <c r="E21" s="416">
        <v>116</v>
      </c>
      <c r="F21" s="219">
        <v>0.9134</v>
      </c>
      <c r="G21" s="416">
        <v>-26</v>
      </c>
      <c r="H21" s="219">
        <v>-0.1831</v>
      </c>
      <c r="I21" s="416">
        <v>176</v>
      </c>
      <c r="J21" s="416">
        <v>49</v>
      </c>
      <c r="K21" s="219">
        <v>0.385826771653543</v>
      </c>
      <c r="L21" s="409">
        <v>142</v>
      </c>
      <c r="M21">
        <f t="shared" si="0"/>
        <v>7</v>
      </c>
    </row>
    <row r="22" ht="15.75" hidden="1" spans="1:14">
      <c r="A22" s="414">
        <v>2010203</v>
      </c>
      <c r="B22" s="415" t="s">
        <v>154</v>
      </c>
      <c r="C22" s="409">
        <v>0</v>
      </c>
      <c r="D22" s="409">
        <v>0</v>
      </c>
      <c r="E22" s="409">
        <v>0</v>
      </c>
      <c r="F22" s="420"/>
      <c r="G22" s="409">
        <v>0</v>
      </c>
      <c r="H22" s="420"/>
      <c r="I22" s="409">
        <v>0</v>
      </c>
      <c r="J22" s="409">
        <v>0</v>
      </c>
      <c r="K22" s="420" t="s">
        <v>155</v>
      </c>
      <c r="L22" s="409">
        <v>0</v>
      </c>
      <c r="M22">
        <f t="shared" si="0"/>
        <v>7</v>
      </c>
      <c r="N22" t="s">
        <v>156</v>
      </c>
    </row>
    <row r="23" ht="15.75" hidden="1" spans="1:14">
      <c r="A23" s="414">
        <v>2010204</v>
      </c>
      <c r="B23" s="415" t="s">
        <v>165</v>
      </c>
      <c r="C23" s="409">
        <v>0</v>
      </c>
      <c r="D23" s="409">
        <v>0</v>
      </c>
      <c r="E23" s="409">
        <v>0</v>
      </c>
      <c r="F23" s="420"/>
      <c r="G23" s="409">
        <v>0</v>
      </c>
      <c r="H23" s="420"/>
      <c r="I23" s="409">
        <v>0</v>
      </c>
      <c r="J23" s="409">
        <v>0</v>
      </c>
      <c r="K23" s="420" t="s">
        <v>155</v>
      </c>
      <c r="L23" s="409">
        <v>0</v>
      </c>
      <c r="M23">
        <f t="shared" si="0"/>
        <v>7</v>
      </c>
      <c r="N23" t="s">
        <v>156</v>
      </c>
    </row>
    <row r="24" ht="15.75" hidden="1" spans="1:14">
      <c r="A24" s="414">
        <v>2010205</v>
      </c>
      <c r="B24" s="415" t="s">
        <v>166</v>
      </c>
      <c r="C24" s="409">
        <v>0</v>
      </c>
      <c r="D24" s="409">
        <v>0</v>
      </c>
      <c r="E24" s="409">
        <v>0</v>
      </c>
      <c r="F24" s="420"/>
      <c r="G24" s="409">
        <v>0</v>
      </c>
      <c r="H24" s="420"/>
      <c r="I24" s="409">
        <v>0</v>
      </c>
      <c r="J24" s="409">
        <v>0</v>
      </c>
      <c r="K24" s="420" t="s">
        <v>155</v>
      </c>
      <c r="L24" s="409">
        <v>0</v>
      </c>
      <c r="M24">
        <f t="shared" si="0"/>
        <v>7</v>
      </c>
      <c r="N24" t="s">
        <v>156</v>
      </c>
    </row>
    <row r="25" ht="15.75" spans="1:14">
      <c r="A25" s="414">
        <v>2010250</v>
      </c>
      <c r="B25" s="415" t="s">
        <v>162</v>
      </c>
      <c r="C25" s="416">
        <v>4</v>
      </c>
      <c r="D25" s="416">
        <v>5</v>
      </c>
      <c r="E25" s="416">
        <v>5</v>
      </c>
      <c r="F25" s="219">
        <v>1</v>
      </c>
      <c r="G25" s="416">
        <v>-2</v>
      </c>
      <c r="H25" s="219">
        <v>-0.2857</v>
      </c>
      <c r="I25" s="416">
        <v>8</v>
      </c>
      <c r="J25" s="416">
        <v>4</v>
      </c>
      <c r="K25" s="219">
        <v>1</v>
      </c>
      <c r="L25" s="409">
        <v>7</v>
      </c>
      <c r="M25">
        <f t="shared" si="0"/>
        <v>7</v>
      </c>
    </row>
    <row r="26" ht="15.75" hidden="1" spans="1:14">
      <c r="A26" s="414">
        <v>2010299</v>
      </c>
      <c r="B26" s="415" t="s">
        <v>167</v>
      </c>
      <c r="C26" s="409">
        <v>0</v>
      </c>
      <c r="D26" s="409">
        <v>0</v>
      </c>
      <c r="E26" s="409">
        <v>0</v>
      </c>
      <c r="F26" s="420"/>
      <c r="G26" s="409">
        <v>0</v>
      </c>
      <c r="H26" s="420"/>
      <c r="I26" s="409">
        <v>0</v>
      </c>
      <c r="J26" s="409">
        <v>0</v>
      </c>
      <c r="K26" s="420" t="s">
        <v>155</v>
      </c>
      <c r="L26" s="409">
        <v>0</v>
      </c>
      <c r="M26">
        <f t="shared" si="0"/>
        <v>7</v>
      </c>
      <c r="N26" t="s">
        <v>156</v>
      </c>
    </row>
    <row r="27" ht="15.75" spans="1:14">
      <c r="A27" s="410">
        <v>20103</v>
      </c>
      <c r="B27" s="421" t="s">
        <v>168</v>
      </c>
      <c r="C27" s="406">
        <v>8564</v>
      </c>
      <c r="D27" s="406">
        <v>10223</v>
      </c>
      <c r="E27" s="406">
        <v>9578</v>
      </c>
      <c r="F27" s="407">
        <v>0.9369</v>
      </c>
      <c r="G27" s="412">
        <v>663</v>
      </c>
      <c r="H27" s="407">
        <v>0.0744</v>
      </c>
      <c r="I27" s="406">
        <v>8627</v>
      </c>
      <c r="J27" s="412">
        <v>63</v>
      </c>
      <c r="K27" s="407">
        <v>0.00735637552545539</v>
      </c>
      <c r="L27" s="409">
        <v>8915</v>
      </c>
      <c r="M27">
        <f t="shared" si="0"/>
        <v>5</v>
      </c>
    </row>
    <row r="28" ht="15.75" spans="1:14">
      <c r="A28" s="414">
        <v>2010301</v>
      </c>
      <c r="B28" s="415" t="s">
        <v>152</v>
      </c>
      <c r="C28" s="416">
        <v>6056</v>
      </c>
      <c r="D28" s="417">
        <v>6746</v>
      </c>
      <c r="E28" s="416">
        <v>6650</v>
      </c>
      <c r="F28" s="219">
        <v>0.9858</v>
      </c>
      <c r="G28" s="416">
        <v>493</v>
      </c>
      <c r="H28" s="219">
        <v>0.0801</v>
      </c>
      <c r="I28" s="416">
        <v>6737</v>
      </c>
      <c r="J28" s="416">
        <v>681</v>
      </c>
      <c r="K28" s="219">
        <v>0.112450462351387</v>
      </c>
      <c r="L28" s="409">
        <v>6157</v>
      </c>
      <c r="M28">
        <f t="shared" si="0"/>
        <v>7</v>
      </c>
    </row>
    <row r="29" ht="15.75" spans="1:14">
      <c r="A29" s="414">
        <v>2010302</v>
      </c>
      <c r="B29" s="415" t="s">
        <v>153</v>
      </c>
      <c r="C29" s="416">
        <v>573</v>
      </c>
      <c r="D29" s="416">
        <v>922</v>
      </c>
      <c r="E29" s="416">
        <v>870</v>
      </c>
      <c r="F29" s="219">
        <v>0.9436</v>
      </c>
      <c r="G29" s="416">
        <v>276</v>
      </c>
      <c r="H29" s="219">
        <v>0.4646</v>
      </c>
      <c r="I29" s="416">
        <v>506</v>
      </c>
      <c r="J29" s="416">
        <v>-67</v>
      </c>
      <c r="K29" s="219">
        <v>-0.116928446771379</v>
      </c>
      <c r="L29" s="409">
        <v>594</v>
      </c>
      <c r="M29">
        <f t="shared" si="0"/>
        <v>7</v>
      </c>
    </row>
    <row r="30" ht="15.75" spans="1:14">
      <c r="A30" s="414">
        <v>2010303</v>
      </c>
      <c r="B30" s="415" t="s">
        <v>154</v>
      </c>
      <c r="C30" s="416">
        <v>705</v>
      </c>
      <c r="D30" s="417">
        <v>1868</v>
      </c>
      <c r="E30" s="416">
        <v>1600</v>
      </c>
      <c r="F30" s="219">
        <v>0.8565</v>
      </c>
      <c r="G30" s="416">
        <v>69</v>
      </c>
      <c r="H30" s="219">
        <v>0.0451</v>
      </c>
      <c r="I30" s="416">
        <v>761</v>
      </c>
      <c r="J30" s="416">
        <v>56</v>
      </c>
      <c r="K30" s="219">
        <v>0.0794326241134752</v>
      </c>
      <c r="L30" s="409">
        <v>1531</v>
      </c>
      <c r="M30">
        <f t="shared" si="0"/>
        <v>7</v>
      </c>
    </row>
    <row r="31" ht="15.75" hidden="1" spans="1:14">
      <c r="A31" s="414">
        <v>2010304</v>
      </c>
      <c r="B31" s="415" t="s">
        <v>169</v>
      </c>
      <c r="C31" s="409">
        <v>0</v>
      </c>
      <c r="D31" s="409"/>
      <c r="E31" s="409">
        <v>0</v>
      </c>
      <c r="F31" s="420"/>
      <c r="G31" s="409">
        <v>0</v>
      </c>
      <c r="H31" s="420"/>
      <c r="I31" s="409">
        <v>0</v>
      </c>
      <c r="J31" s="409">
        <v>0</v>
      </c>
      <c r="K31" s="420" t="s">
        <v>155</v>
      </c>
      <c r="L31" s="409">
        <v>0</v>
      </c>
      <c r="M31">
        <f t="shared" si="0"/>
        <v>7</v>
      </c>
      <c r="N31" t="s">
        <v>156</v>
      </c>
    </row>
    <row r="32" ht="15.75" hidden="1" spans="1:14">
      <c r="A32" s="414">
        <v>2010305</v>
      </c>
      <c r="B32" s="415" t="s">
        <v>170</v>
      </c>
      <c r="C32" s="409">
        <v>0</v>
      </c>
      <c r="D32" s="409"/>
      <c r="E32" s="409">
        <v>0</v>
      </c>
      <c r="F32" s="420"/>
      <c r="G32" s="409">
        <v>0</v>
      </c>
      <c r="H32" s="420"/>
      <c r="I32" s="409">
        <v>0</v>
      </c>
      <c r="J32" s="409">
        <v>0</v>
      </c>
      <c r="K32" s="420" t="s">
        <v>155</v>
      </c>
      <c r="L32" s="409">
        <v>0</v>
      </c>
      <c r="M32">
        <f t="shared" si="0"/>
        <v>7</v>
      </c>
      <c r="N32" t="s">
        <v>156</v>
      </c>
    </row>
    <row r="33" ht="15.75" spans="1:14">
      <c r="A33" s="414">
        <v>2010306</v>
      </c>
      <c r="B33" s="415" t="s">
        <v>171</v>
      </c>
      <c r="C33" s="416">
        <v>310</v>
      </c>
      <c r="D33" s="416">
        <v>327</v>
      </c>
      <c r="E33" s="416">
        <v>133</v>
      </c>
      <c r="F33" s="219">
        <v>0.4067</v>
      </c>
      <c r="G33" s="416">
        <v>-259</v>
      </c>
      <c r="H33" s="219">
        <v>-0.6607</v>
      </c>
      <c r="I33" s="416">
        <v>330</v>
      </c>
      <c r="J33" s="416">
        <v>20</v>
      </c>
      <c r="K33" s="219">
        <v>0.0645161290322581</v>
      </c>
      <c r="L33" s="409">
        <v>392</v>
      </c>
      <c r="M33">
        <f t="shared" si="0"/>
        <v>7</v>
      </c>
    </row>
    <row r="34" ht="15.75" spans="1:14">
      <c r="A34" s="414">
        <v>2010350</v>
      </c>
      <c r="B34" s="415" t="s">
        <v>162</v>
      </c>
      <c r="C34" s="416">
        <v>67</v>
      </c>
      <c r="D34" s="416">
        <v>77</v>
      </c>
      <c r="E34" s="416">
        <v>77</v>
      </c>
      <c r="F34" s="219">
        <v>1</v>
      </c>
      <c r="G34" s="416">
        <v>11</v>
      </c>
      <c r="H34" s="219">
        <v>0.1667</v>
      </c>
      <c r="I34" s="416">
        <v>73</v>
      </c>
      <c r="J34" s="416">
        <v>6</v>
      </c>
      <c r="K34" s="219">
        <v>0.0895522388059701</v>
      </c>
      <c r="L34" s="409">
        <v>66</v>
      </c>
      <c r="M34">
        <f t="shared" si="0"/>
        <v>7</v>
      </c>
    </row>
    <row r="35" ht="15.75" spans="1:14">
      <c r="A35" s="414">
        <v>2010399</v>
      </c>
      <c r="B35" s="415" t="s">
        <v>172</v>
      </c>
      <c r="C35" s="416">
        <v>853</v>
      </c>
      <c r="D35" s="416">
        <v>283</v>
      </c>
      <c r="E35" s="416">
        <v>248</v>
      </c>
      <c r="F35" s="219">
        <v>0.8763</v>
      </c>
      <c r="G35" s="416">
        <v>73</v>
      </c>
      <c r="H35" s="219">
        <v>0.4171</v>
      </c>
      <c r="I35" s="416">
        <v>220</v>
      </c>
      <c r="J35" s="416">
        <v>-633</v>
      </c>
      <c r="K35" s="219">
        <v>-0.742086752637749</v>
      </c>
      <c r="L35" s="409">
        <v>175</v>
      </c>
      <c r="M35">
        <f t="shared" si="0"/>
        <v>7</v>
      </c>
    </row>
    <row r="36" ht="15.75" spans="1:14">
      <c r="A36" s="410">
        <v>20104</v>
      </c>
      <c r="B36" s="421" t="s">
        <v>173</v>
      </c>
      <c r="C36" s="412">
        <v>455</v>
      </c>
      <c r="D36" s="406">
        <v>1428</v>
      </c>
      <c r="E36" s="406">
        <v>2917</v>
      </c>
      <c r="F36" s="407">
        <v>2.0427</v>
      </c>
      <c r="G36" s="406">
        <v>-3241</v>
      </c>
      <c r="H36" s="407">
        <v>-0.5263</v>
      </c>
      <c r="I36" s="412">
        <v>478</v>
      </c>
      <c r="J36" s="412">
        <v>23</v>
      </c>
      <c r="K36" s="407">
        <v>0.0505494505494506</v>
      </c>
      <c r="L36" s="409">
        <v>6158</v>
      </c>
      <c r="M36">
        <f t="shared" si="0"/>
        <v>5</v>
      </c>
    </row>
    <row r="37" ht="15.75" spans="1:14">
      <c r="A37" s="414">
        <v>2010401</v>
      </c>
      <c r="B37" s="415" t="s">
        <v>152</v>
      </c>
      <c r="C37" s="416">
        <v>396</v>
      </c>
      <c r="D37" s="416">
        <v>427</v>
      </c>
      <c r="E37" s="416">
        <v>426</v>
      </c>
      <c r="F37" s="219">
        <v>0.9977</v>
      </c>
      <c r="G37" s="416">
        <v>90</v>
      </c>
      <c r="H37" s="219">
        <v>0.2679</v>
      </c>
      <c r="I37" s="416">
        <v>467</v>
      </c>
      <c r="J37" s="416">
        <v>71</v>
      </c>
      <c r="K37" s="219">
        <v>0.179292929292929</v>
      </c>
      <c r="L37" s="409">
        <v>336</v>
      </c>
      <c r="M37">
        <f t="shared" si="0"/>
        <v>7</v>
      </c>
    </row>
    <row r="38" ht="15.75" spans="1:14">
      <c r="A38" s="414">
        <v>2010402</v>
      </c>
      <c r="B38" s="415" t="s">
        <v>153</v>
      </c>
      <c r="C38" s="416">
        <v>0</v>
      </c>
      <c r="D38" s="416">
        <v>1</v>
      </c>
      <c r="E38" s="416">
        <v>0</v>
      </c>
      <c r="F38" s="219">
        <v>0</v>
      </c>
      <c r="G38" s="416">
        <v>-110</v>
      </c>
      <c r="H38" s="219">
        <v>-1</v>
      </c>
      <c r="I38" s="416">
        <v>11</v>
      </c>
      <c r="J38" s="416">
        <v>11</v>
      </c>
      <c r="K38" s="219" t="s">
        <v>155</v>
      </c>
      <c r="L38" s="409">
        <v>110</v>
      </c>
      <c r="M38">
        <f t="shared" si="0"/>
        <v>7</v>
      </c>
    </row>
    <row r="39" ht="15.75" hidden="1" spans="1:14">
      <c r="A39" s="414">
        <v>2010408</v>
      </c>
      <c r="B39" s="415" t="s">
        <v>174</v>
      </c>
      <c r="C39" s="409">
        <v>0</v>
      </c>
      <c r="D39" s="409">
        <v>0</v>
      </c>
      <c r="E39" s="409">
        <v>0</v>
      </c>
      <c r="F39" s="420"/>
      <c r="G39" s="409">
        <v>0</v>
      </c>
      <c r="H39" s="420"/>
      <c r="I39" s="409">
        <v>0</v>
      </c>
      <c r="J39" s="409">
        <v>0</v>
      </c>
      <c r="K39" s="420" t="s">
        <v>155</v>
      </c>
      <c r="L39" s="409">
        <v>0</v>
      </c>
      <c r="M39">
        <f t="shared" si="0"/>
        <v>7</v>
      </c>
      <c r="N39" t="s">
        <v>156</v>
      </c>
    </row>
    <row r="40" ht="15.75" hidden="1" spans="1:14">
      <c r="A40" s="414">
        <v>2010450</v>
      </c>
      <c r="B40" s="415" t="s">
        <v>162</v>
      </c>
      <c r="C40" s="409">
        <v>0</v>
      </c>
      <c r="D40" s="409">
        <v>0</v>
      </c>
      <c r="E40" s="409">
        <v>0</v>
      </c>
      <c r="F40" s="420"/>
      <c r="G40" s="409">
        <v>0</v>
      </c>
      <c r="H40" s="420"/>
      <c r="I40" s="409">
        <v>0</v>
      </c>
      <c r="J40" s="409">
        <v>0</v>
      </c>
      <c r="K40" s="420" t="s">
        <v>155</v>
      </c>
      <c r="L40" s="409">
        <v>0</v>
      </c>
      <c r="M40">
        <f t="shared" si="0"/>
        <v>7</v>
      </c>
      <c r="N40" t="s">
        <v>156</v>
      </c>
    </row>
    <row r="41" ht="15.75" spans="1:14">
      <c r="A41" s="414">
        <v>2010499</v>
      </c>
      <c r="B41" s="415" t="s">
        <v>175</v>
      </c>
      <c r="C41" s="416">
        <v>59</v>
      </c>
      <c r="D41" s="417">
        <v>1000</v>
      </c>
      <c r="E41" s="416">
        <v>2491</v>
      </c>
      <c r="F41" s="219">
        <v>2.491</v>
      </c>
      <c r="G41" s="417">
        <v>-3221</v>
      </c>
      <c r="H41" s="219">
        <v>-0.5639</v>
      </c>
      <c r="I41" s="416">
        <v>0</v>
      </c>
      <c r="J41" s="416">
        <v>-59</v>
      </c>
      <c r="K41" s="219">
        <v>-1</v>
      </c>
      <c r="L41" s="409">
        <v>5712</v>
      </c>
      <c r="M41">
        <f t="shared" si="0"/>
        <v>7</v>
      </c>
    </row>
    <row r="42" ht="15.75" spans="1:14">
      <c r="A42" s="410">
        <v>20105</v>
      </c>
      <c r="B42" s="421" t="s">
        <v>176</v>
      </c>
      <c r="C42" s="412">
        <v>488</v>
      </c>
      <c r="D42" s="412">
        <v>549</v>
      </c>
      <c r="E42" s="412">
        <v>471</v>
      </c>
      <c r="F42" s="407">
        <v>0.8579</v>
      </c>
      <c r="G42" s="412">
        <v>63</v>
      </c>
      <c r="H42" s="407">
        <v>0.1544</v>
      </c>
      <c r="I42" s="412">
        <v>328</v>
      </c>
      <c r="J42" s="412">
        <v>-160</v>
      </c>
      <c r="K42" s="407">
        <v>-0.327868852459016</v>
      </c>
      <c r="L42" s="409">
        <v>408</v>
      </c>
      <c r="M42">
        <f t="shared" si="0"/>
        <v>5</v>
      </c>
    </row>
    <row r="43" ht="15.75" spans="1:14">
      <c r="A43" s="414">
        <v>2010501</v>
      </c>
      <c r="B43" s="415" t="s">
        <v>152</v>
      </c>
      <c r="C43" s="416">
        <v>293</v>
      </c>
      <c r="D43" s="416">
        <v>305</v>
      </c>
      <c r="E43" s="416">
        <v>301</v>
      </c>
      <c r="F43" s="219">
        <v>0.9869</v>
      </c>
      <c r="G43" s="416">
        <v>180</v>
      </c>
      <c r="H43" s="219">
        <v>1.4876</v>
      </c>
      <c r="I43" s="416">
        <v>108</v>
      </c>
      <c r="J43" s="416">
        <v>-185</v>
      </c>
      <c r="K43" s="219">
        <v>-0.631399317406143</v>
      </c>
      <c r="L43" s="409">
        <v>121</v>
      </c>
      <c r="M43">
        <f t="shared" si="0"/>
        <v>7</v>
      </c>
    </row>
    <row r="44" ht="15.75" spans="1:14">
      <c r="A44" s="414">
        <v>2010502</v>
      </c>
      <c r="B44" s="415" t="s">
        <v>153</v>
      </c>
      <c r="C44" s="416">
        <v>65</v>
      </c>
      <c r="D44" s="416">
        <v>68</v>
      </c>
      <c r="E44" s="416">
        <v>64</v>
      </c>
      <c r="F44" s="219">
        <v>0.9412</v>
      </c>
      <c r="G44" s="416">
        <v>-16</v>
      </c>
      <c r="H44" s="219">
        <v>-0.2</v>
      </c>
      <c r="I44" s="416">
        <v>61</v>
      </c>
      <c r="J44" s="416">
        <v>-4</v>
      </c>
      <c r="K44" s="219">
        <v>-0.0615384615384615</v>
      </c>
      <c r="L44" s="409">
        <v>80</v>
      </c>
      <c r="M44">
        <f t="shared" si="0"/>
        <v>7</v>
      </c>
    </row>
    <row r="45" ht="15.75" hidden="1" spans="1:14">
      <c r="A45" s="414">
        <v>2010503</v>
      </c>
      <c r="B45" s="415" t="s">
        <v>154</v>
      </c>
      <c r="C45" s="409">
        <v>0</v>
      </c>
      <c r="D45" s="409">
        <v>0</v>
      </c>
      <c r="E45" s="409">
        <v>0</v>
      </c>
      <c r="F45" s="420"/>
      <c r="G45" s="409">
        <v>0</v>
      </c>
      <c r="H45" s="420"/>
      <c r="I45" s="409">
        <v>0</v>
      </c>
      <c r="J45" s="409">
        <v>0</v>
      </c>
      <c r="K45" s="420" t="s">
        <v>155</v>
      </c>
      <c r="L45" s="409">
        <v>0</v>
      </c>
      <c r="M45">
        <f t="shared" si="0"/>
        <v>7</v>
      </c>
      <c r="N45" t="s">
        <v>156</v>
      </c>
    </row>
    <row r="46" ht="15.75" hidden="1" spans="1:14">
      <c r="A46" s="414">
        <v>2010504</v>
      </c>
      <c r="B46" s="415" t="s">
        <v>177</v>
      </c>
      <c r="C46" s="409">
        <v>0</v>
      </c>
      <c r="D46" s="409">
        <v>0</v>
      </c>
      <c r="E46" s="409">
        <v>0</v>
      </c>
      <c r="F46" s="420"/>
      <c r="G46" s="409">
        <v>0</v>
      </c>
      <c r="H46" s="420"/>
      <c r="I46" s="409">
        <v>0</v>
      </c>
      <c r="J46" s="409">
        <v>0</v>
      </c>
      <c r="K46" s="420" t="s">
        <v>155</v>
      </c>
      <c r="L46" s="409">
        <v>0</v>
      </c>
      <c r="M46">
        <f t="shared" si="0"/>
        <v>7</v>
      </c>
      <c r="N46" t="s">
        <v>156</v>
      </c>
    </row>
    <row r="47" ht="15.75" spans="1:14">
      <c r="A47" s="414">
        <v>2010505</v>
      </c>
      <c r="B47" s="415" t="s">
        <v>178</v>
      </c>
      <c r="C47" s="416">
        <v>84</v>
      </c>
      <c r="D47" s="416">
        <v>84</v>
      </c>
      <c r="E47" s="416">
        <v>45</v>
      </c>
      <c r="F47" s="219">
        <v>0.5357</v>
      </c>
      <c r="G47" s="416">
        <v>-51</v>
      </c>
      <c r="H47" s="219">
        <v>-0.5313</v>
      </c>
      <c r="I47" s="416">
        <v>134</v>
      </c>
      <c r="J47" s="416">
        <v>50</v>
      </c>
      <c r="K47" s="219">
        <v>0.595238095238095</v>
      </c>
      <c r="L47" s="409">
        <v>96</v>
      </c>
      <c r="M47">
        <f t="shared" si="0"/>
        <v>7</v>
      </c>
    </row>
    <row r="48" ht="15.75" spans="1:14">
      <c r="A48" s="414">
        <v>2010506</v>
      </c>
      <c r="B48" s="415" t="s">
        <v>179</v>
      </c>
      <c r="C48" s="416">
        <v>28</v>
      </c>
      <c r="D48" s="416">
        <v>47</v>
      </c>
      <c r="E48" s="416">
        <v>37</v>
      </c>
      <c r="F48" s="219">
        <v>0.7872</v>
      </c>
      <c r="G48" s="416">
        <v>-3</v>
      </c>
      <c r="H48" s="219">
        <v>-0.075</v>
      </c>
      <c r="I48" s="416">
        <v>25</v>
      </c>
      <c r="J48" s="416">
        <v>-3</v>
      </c>
      <c r="K48" s="219">
        <v>-0.107142857142857</v>
      </c>
      <c r="L48" s="409">
        <v>40</v>
      </c>
      <c r="M48">
        <f t="shared" si="0"/>
        <v>7</v>
      </c>
    </row>
    <row r="49" ht="15.75" spans="1:14">
      <c r="A49" s="414">
        <v>2010507</v>
      </c>
      <c r="B49" s="415" t="s">
        <v>180</v>
      </c>
      <c r="C49" s="416">
        <v>18</v>
      </c>
      <c r="D49" s="416">
        <v>45</v>
      </c>
      <c r="E49" s="416">
        <v>24</v>
      </c>
      <c r="F49" s="219">
        <v>0.5333</v>
      </c>
      <c r="G49" s="416">
        <v>-29</v>
      </c>
      <c r="H49" s="219">
        <v>-0.5472</v>
      </c>
      <c r="I49" s="416">
        <v>0</v>
      </c>
      <c r="J49" s="416">
        <v>-18</v>
      </c>
      <c r="K49" s="219">
        <v>-1</v>
      </c>
      <c r="L49" s="409">
        <v>53</v>
      </c>
      <c r="M49">
        <f t="shared" si="0"/>
        <v>7</v>
      </c>
    </row>
    <row r="50" ht="15.75" hidden="1" spans="1:14">
      <c r="A50" s="414">
        <v>2010508</v>
      </c>
      <c r="B50" s="415" t="s">
        <v>181</v>
      </c>
      <c r="C50" s="409">
        <v>0</v>
      </c>
      <c r="D50" s="409">
        <v>0</v>
      </c>
      <c r="E50" s="409">
        <v>0</v>
      </c>
      <c r="F50" s="420"/>
      <c r="G50" s="409">
        <v>0</v>
      </c>
      <c r="H50" s="420"/>
      <c r="I50" s="409">
        <v>0</v>
      </c>
      <c r="J50" s="409">
        <v>0</v>
      </c>
      <c r="K50" s="420" t="s">
        <v>155</v>
      </c>
      <c r="L50" s="409">
        <v>0</v>
      </c>
      <c r="M50">
        <f t="shared" si="0"/>
        <v>7</v>
      </c>
      <c r="N50" t="s">
        <v>156</v>
      </c>
    </row>
    <row r="51" ht="15.75" spans="1:14">
      <c r="A51" s="414">
        <v>2010550</v>
      </c>
      <c r="B51" s="415" t="s">
        <v>162</v>
      </c>
      <c r="C51" s="416">
        <v>0</v>
      </c>
      <c r="D51" s="416">
        <v>0</v>
      </c>
      <c r="E51" s="416">
        <v>0</v>
      </c>
      <c r="F51" s="219"/>
      <c r="G51" s="416">
        <v>-18</v>
      </c>
      <c r="H51" s="219">
        <v>-1</v>
      </c>
      <c r="I51" s="416">
        <v>0</v>
      </c>
      <c r="J51" s="416">
        <v>0</v>
      </c>
      <c r="K51" s="219" t="s">
        <v>155</v>
      </c>
      <c r="L51" s="409">
        <v>18</v>
      </c>
      <c r="M51">
        <f t="shared" si="0"/>
        <v>7</v>
      </c>
    </row>
    <row r="52" ht="15.75" hidden="1" spans="1:14">
      <c r="A52" s="414">
        <v>2010599</v>
      </c>
      <c r="B52" s="415" t="s">
        <v>182</v>
      </c>
      <c r="C52" s="409">
        <v>0</v>
      </c>
      <c r="D52" s="409">
        <v>0</v>
      </c>
      <c r="E52" s="409">
        <v>0</v>
      </c>
      <c r="F52" s="420"/>
      <c r="G52" s="409">
        <v>0</v>
      </c>
      <c r="H52" s="420"/>
      <c r="I52" s="409">
        <v>0</v>
      </c>
      <c r="J52" s="409">
        <v>0</v>
      </c>
      <c r="K52" s="420" t="s">
        <v>155</v>
      </c>
      <c r="L52" s="409">
        <v>0</v>
      </c>
      <c r="M52">
        <f t="shared" si="0"/>
        <v>7</v>
      </c>
      <c r="N52" t="s">
        <v>156</v>
      </c>
    </row>
    <row r="53" ht="15.75" spans="1:14">
      <c r="A53" s="410">
        <v>20106</v>
      </c>
      <c r="B53" s="421" t="s">
        <v>183</v>
      </c>
      <c r="C53" s="406">
        <v>1608</v>
      </c>
      <c r="D53" s="406">
        <v>1868</v>
      </c>
      <c r="E53" s="406">
        <v>1272</v>
      </c>
      <c r="F53" s="407">
        <v>0.6809</v>
      </c>
      <c r="G53" s="412">
        <v>-99</v>
      </c>
      <c r="H53" s="407">
        <v>-0.0722</v>
      </c>
      <c r="I53" s="406">
        <v>1283</v>
      </c>
      <c r="J53" s="412">
        <v>-325</v>
      </c>
      <c r="K53" s="407">
        <v>-0.202114427860697</v>
      </c>
      <c r="L53" s="409">
        <v>1371</v>
      </c>
      <c r="M53">
        <f t="shared" si="0"/>
        <v>5</v>
      </c>
    </row>
    <row r="54" ht="15.75" spans="1:14">
      <c r="A54" s="414">
        <v>2010601</v>
      </c>
      <c r="B54" s="415" t="s">
        <v>152</v>
      </c>
      <c r="C54" s="416">
        <v>865</v>
      </c>
      <c r="D54" s="417">
        <v>1109</v>
      </c>
      <c r="E54" s="416">
        <v>890</v>
      </c>
      <c r="F54" s="219">
        <v>0.8025</v>
      </c>
      <c r="G54" s="416">
        <v>-85</v>
      </c>
      <c r="H54" s="219">
        <v>-0.0872</v>
      </c>
      <c r="I54" s="416">
        <v>711</v>
      </c>
      <c r="J54" s="416">
        <v>-154</v>
      </c>
      <c r="K54" s="219">
        <v>-0.178034682080925</v>
      </c>
      <c r="L54" s="409">
        <v>975</v>
      </c>
      <c r="M54">
        <f t="shared" si="0"/>
        <v>7</v>
      </c>
    </row>
    <row r="55" ht="15.75" spans="1:14">
      <c r="A55" s="414">
        <v>2010602</v>
      </c>
      <c r="B55" s="415" t="s">
        <v>153</v>
      </c>
      <c r="C55" s="416">
        <v>31</v>
      </c>
      <c r="D55" s="416">
        <v>31</v>
      </c>
      <c r="E55" s="416">
        <v>25</v>
      </c>
      <c r="F55" s="219">
        <v>0.8065</v>
      </c>
      <c r="G55" s="416">
        <v>-90</v>
      </c>
      <c r="H55" s="219">
        <v>-0.7826</v>
      </c>
      <c r="I55" s="416">
        <v>33</v>
      </c>
      <c r="J55" s="416">
        <v>2</v>
      </c>
      <c r="K55" s="219">
        <v>0.0645161290322581</v>
      </c>
      <c r="L55" s="409">
        <v>115</v>
      </c>
      <c r="M55">
        <f t="shared" si="0"/>
        <v>7</v>
      </c>
    </row>
    <row r="56" ht="15.75" hidden="1" spans="1:14">
      <c r="A56" s="414">
        <v>2010603</v>
      </c>
      <c r="B56" s="415" t="s">
        <v>154</v>
      </c>
      <c r="C56" s="409">
        <v>0</v>
      </c>
      <c r="D56" s="409">
        <v>0</v>
      </c>
      <c r="E56" s="409">
        <v>0</v>
      </c>
      <c r="F56" s="420"/>
      <c r="G56" s="409">
        <v>0</v>
      </c>
      <c r="H56" s="420"/>
      <c r="I56" s="409">
        <v>0</v>
      </c>
      <c r="J56" s="409">
        <v>0</v>
      </c>
      <c r="K56" s="420" t="s">
        <v>155</v>
      </c>
      <c r="L56" s="409">
        <v>0</v>
      </c>
      <c r="M56">
        <f t="shared" si="0"/>
        <v>7</v>
      </c>
      <c r="N56" t="s">
        <v>156</v>
      </c>
    </row>
    <row r="57" ht="15.75" spans="1:14">
      <c r="A57" s="414">
        <v>2010604</v>
      </c>
      <c r="B57" s="415" t="s">
        <v>184</v>
      </c>
      <c r="C57" s="416">
        <v>0</v>
      </c>
      <c r="D57" s="416">
        <v>0</v>
      </c>
      <c r="E57" s="416">
        <v>0</v>
      </c>
      <c r="F57" s="219"/>
      <c r="G57" s="416">
        <v>-6</v>
      </c>
      <c r="H57" s="219">
        <v>-1</v>
      </c>
      <c r="I57" s="416">
        <v>0</v>
      </c>
      <c r="J57" s="416">
        <v>0</v>
      </c>
      <c r="K57" s="219" t="s">
        <v>155</v>
      </c>
      <c r="L57" s="409">
        <v>6</v>
      </c>
      <c r="M57">
        <f t="shared" si="0"/>
        <v>7</v>
      </c>
    </row>
    <row r="58" ht="15.75" spans="1:14">
      <c r="A58" s="414">
        <v>2010605</v>
      </c>
      <c r="B58" s="415" t="s">
        <v>185</v>
      </c>
      <c r="C58" s="416">
        <v>0</v>
      </c>
      <c r="D58" s="416">
        <v>0</v>
      </c>
      <c r="E58" s="416">
        <v>0</v>
      </c>
      <c r="F58" s="219"/>
      <c r="G58" s="416">
        <v>-20</v>
      </c>
      <c r="H58" s="219">
        <v>-1</v>
      </c>
      <c r="I58" s="416">
        <v>0</v>
      </c>
      <c r="J58" s="416">
        <v>0</v>
      </c>
      <c r="K58" s="219" t="s">
        <v>155</v>
      </c>
      <c r="L58" s="409">
        <v>20</v>
      </c>
      <c r="M58">
        <f t="shared" si="0"/>
        <v>7</v>
      </c>
    </row>
    <row r="59" ht="15.75" spans="1:14">
      <c r="A59" s="414">
        <v>2010606</v>
      </c>
      <c r="B59" s="415" t="s">
        <v>186</v>
      </c>
      <c r="C59" s="416">
        <v>0</v>
      </c>
      <c r="D59" s="416">
        <v>0</v>
      </c>
      <c r="E59" s="416">
        <v>0</v>
      </c>
      <c r="F59" s="219"/>
      <c r="G59" s="416">
        <v>-8</v>
      </c>
      <c r="H59" s="219">
        <v>-1</v>
      </c>
      <c r="I59" s="416">
        <v>0</v>
      </c>
      <c r="J59" s="416">
        <v>0</v>
      </c>
      <c r="K59" s="219" t="s">
        <v>155</v>
      </c>
      <c r="L59" s="409">
        <v>8</v>
      </c>
      <c r="M59">
        <f t="shared" si="0"/>
        <v>7</v>
      </c>
    </row>
    <row r="60" ht="15.75" spans="1:14">
      <c r="A60" s="414">
        <v>2010607</v>
      </c>
      <c r="B60" s="415" t="s">
        <v>187</v>
      </c>
      <c r="C60" s="416">
        <v>120</v>
      </c>
      <c r="D60" s="416">
        <v>120</v>
      </c>
      <c r="E60" s="416">
        <v>107</v>
      </c>
      <c r="F60" s="219">
        <v>0.8917</v>
      </c>
      <c r="G60" s="416">
        <v>-2</v>
      </c>
      <c r="H60" s="219">
        <v>-0.0183</v>
      </c>
      <c r="I60" s="416">
        <v>120</v>
      </c>
      <c r="J60" s="416">
        <v>0</v>
      </c>
      <c r="K60" s="219">
        <v>0</v>
      </c>
      <c r="L60" s="409">
        <v>109</v>
      </c>
      <c r="M60">
        <f t="shared" si="0"/>
        <v>7</v>
      </c>
    </row>
    <row r="61" ht="15.75" spans="1:14">
      <c r="A61" s="414">
        <v>2010608</v>
      </c>
      <c r="B61" s="415" t="s">
        <v>188</v>
      </c>
      <c r="C61" s="416">
        <v>207</v>
      </c>
      <c r="D61" s="416">
        <v>207</v>
      </c>
      <c r="E61" s="416">
        <v>114</v>
      </c>
      <c r="F61" s="219">
        <v>0.5507</v>
      </c>
      <c r="G61" s="416">
        <v>43</v>
      </c>
      <c r="H61" s="219">
        <v>0.6056</v>
      </c>
      <c r="I61" s="416">
        <v>266</v>
      </c>
      <c r="J61" s="416">
        <v>59</v>
      </c>
      <c r="K61" s="219">
        <v>0.285024154589372</v>
      </c>
      <c r="L61" s="409">
        <v>71</v>
      </c>
      <c r="M61">
        <f t="shared" si="0"/>
        <v>7</v>
      </c>
    </row>
    <row r="62" ht="15.75" spans="1:14">
      <c r="A62" s="414">
        <v>2010650</v>
      </c>
      <c r="B62" s="415" t="s">
        <v>162</v>
      </c>
      <c r="C62" s="416">
        <v>31</v>
      </c>
      <c r="D62" s="416">
        <v>35</v>
      </c>
      <c r="E62" s="416">
        <v>35</v>
      </c>
      <c r="F62" s="219">
        <v>1</v>
      </c>
      <c r="G62" s="416">
        <v>19</v>
      </c>
      <c r="H62" s="219">
        <v>1.1875</v>
      </c>
      <c r="I62" s="416">
        <v>33</v>
      </c>
      <c r="J62" s="416">
        <v>2</v>
      </c>
      <c r="K62" s="219">
        <v>0.0645161290322581</v>
      </c>
      <c r="L62" s="409">
        <v>16</v>
      </c>
      <c r="M62">
        <f t="shared" si="0"/>
        <v>7</v>
      </c>
    </row>
    <row r="63" ht="15.75" spans="1:14">
      <c r="A63" s="414">
        <v>2010699</v>
      </c>
      <c r="B63" s="415" t="s">
        <v>189</v>
      </c>
      <c r="C63" s="416">
        <v>354</v>
      </c>
      <c r="D63" s="416">
        <v>366</v>
      </c>
      <c r="E63" s="416">
        <v>101</v>
      </c>
      <c r="F63" s="219">
        <v>0.276</v>
      </c>
      <c r="G63" s="416">
        <v>50</v>
      </c>
      <c r="H63" s="219">
        <v>0.9804</v>
      </c>
      <c r="I63" s="416">
        <v>120</v>
      </c>
      <c r="J63" s="416">
        <v>-234</v>
      </c>
      <c r="K63" s="219">
        <v>-0.661016949152542</v>
      </c>
      <c r="L63" s="409">
        <v>51</v>
      </c>
      <c r="M63">
        <f t="shared" si="0"/>
        <v>7</v>
      </c>
    </row>
    <row r="64" ht="15.75" spans="1:14">
      <c r="A64" s="410">
        <v>20107</v>
      </c>
      <c r="B64" s="421" t="s">
        <v>190</v>
      </c>
      <c r="C64" s="412">
        <v>650</v>
      </c>
      <c r="D64" s="412">
        <v>650</v>
      </c>
      <c r="E64" s="412">
        <v>650</v>
      </c>
      <c r="F64" s="407">
        <v>1</v>
      </c>
      <c r="G64" s="412">
        <v>-48</v>
      </c>
      <c r="H64" s="407">
        <v>-0.0688</v>
      </c>
      <c r="I64" s="412">
        <v>650</v>
      </c>
      <c r="J64" s="412">
        <v>0</v>
      </c>
      <c r="K64" s="407">
        <v>0</v>
      </c>
      <c r="L64" s="409">
        <v>698</v>
      </c>
      <c r="M64">
        <f t="shared" si="0"/>
        <v>5</v>
      </c>
    </row>
    <row r="65" ht="15.75" hidden="1" spans="1:14">
      <c r="A65" s="414">
        <v>2010701</v>
      </c>
      <c r="B65" s="415" t="s">
        <v>152</v>
      </c>
      <c r="C65" s="409">
        <v>0</v>
      </c>
      <c r="D65" s="409">
        <v>0</v>
      </c>
      <c r="E65" s="409">
        <v>0</v>
      </c>
      <c r="F65" s="420"/>
      <c r="G65" s="409">
        <v>0</v>
      </c>
      <c r="H65" s="420"/>
      <c r="I65" s="409">
        <v>0</v>
      </c>
      <c r="J65" s="409">
        <v>0</v>
      </c>
      <c r="K65" s="420" t="s">
        <v>155</v>
      </c>
      <c r="L65" s="409">
        <v>0</v>
      </c>
      <c r="M65">
        <f t="shared" si="0"/>
        <v>7</v>
      </c>
      <c r="N65" t="s">
        <v>156</v>
      </c>
    </row>
    <row r="66" ht="15.75" hidden="1" spans="1:14">
      <c r="A66" s="414">
        <v>2010702</v>
      </c>
      <c r="B66" s="415" t="s">
        <v>153</v>
      </c>
      <c r="C66" s="409">
        <v>0</v>
      </c>
      <c r="D66" s="409">
        <v>0</v>
      </c>
      <c r="E66" s="409">
        <v>0</v>
      </c>
      <c r="F66" s="420"/>
      <c r="G66" s="409">
        <v>0</v>
      </c>
      <c r="H66" s="420"/>
      <c r="I66" s="409">
        <v>0</v>
      </c>
      <c r="J66" s="409">
        <v>0</v>
      </c>
      <c r="K66" s="420" t="s">
        <v>155</v>
      </c>
      <c r="L66" s="409">
        <v>0</v>
      </c>
      <c r="M66">
        <f t="shared" si="0"/>
        <v>7</v>
      </c>
      <c r="N66" t="s">
        <v>156</v>
      </c>
    </row>
    <row r="67" ht="15.75" hidden="1" spans="1:14">
      <c r="A67" s="414">
        <v>2010703</v>
      </c>
      <c r="B67" s="415" t="s">
        <v>154</v>
      </c>
      <c r="C67" s="409">
        <v>0</v>
      </c>
      <c r="D67" s="409">
        <v>0</v>
      </c>
      <c r="E67" s="409">
        <v>0</v>
      </c>
      <c r="F67" s="420"/>
      <c r="G67" s="409">
        <v>0</v>
      </c>
      <c r="H67" s="420"/>
      <c r="I67" s="409">
        <v>0</v>
      </c>
      <c r="J67" s="409">
        <v>0</v>
      </c>
      <c r="K67" s="420" t="s">
        <v>155</v>
      </c>
      <c r="L67" s="409">
        <v>0</v>
      </c>
      <c r="M67">
        <f t="shared" si="0"/>
        <v>7</v>
      </c>
      <c r="N67" t="s">
        <v>156</v>
      </c>
    </row>
    <row r="68" ht="15.75" hidden="1" spans="1:14">
      <c r="A68" s="414">
        <v>2010709</v>
      </c>
      <c r="B68" s="415" t="s">
        <v>187</v>
      </c>
      <c r="C68" s="409">
        <v>0</v>
      </c>
      <c r="D68" s="409">
        <v>0</v>
      </c>
      <c r="E68" s="409">
        <v>0</v>
      </c>
      <c r="F68" s="420"/>
      <c r="G68" s="409">
        <v>0</v>
      </c>
      <c r="H68" s="420"/>
      <c r="I68" s="409">
        <v>0</v>
      </c>
      <c r="J68" s="409">
        <v>0</v>
      </c>
      <c r="K68" s="420" t="s">
        <v>155</v>
      </c>
      <c r="L68" s="409">
        <v>0</v>
      </c>
      <c r="M68">
        <f t="shared" si="0"/>
        <v>7</v>
      </c>
      <c r="N68" t="s">
        <v>156</v>
      </c>
    </row>
    <row r="69" ht="15.75" spans="1:14">
      <c r="A69" s="414">
        <v>2010710</v>
      </c>
      <c r="B69" s="415" t="s">
        <v>191</v>
      </c>
      <c r="C69" s="416">
        <v>650</v>
      </c>
      <c r="D69" s="416">
        <v>650</v>
      </c>
      <c r="E69" s="416">
        <v>650</v>
      </c>
      <c r="F69" s="219">
        <v>1</v>
      </c>
      <c r="G69" s="416">
        <v>-26</v>
      </c>
      <c r="H69" s="219">
        <v>-0.0385</v>
      </c>
      <c r="I69" s="416">
        <v>650</v>
      </c>
      <c r="J69" s="416">
        <v>0</v>
      </c>
      <c r="K69" s="219">
        <v>0</v>
      </c>
      <c r="L69" s="409">
        <v>676</v>
      </c>
      <c r="M69">
        <f t="shared" si="0"/>
        <v>7</v>
      </c>
    </row>
    <row r="70" ht="15.75" hidden="1" spans="1:14">
      <c r="A70" s="414">
        <v>2010750</v>
      </c>
      <c r="B70" s="415" t="s">
        <v>162</v>
      </c>
      <c r="C70" s="409">
        <v>0</v>
      </c>
      <c r="D70" s="409">
        <v>0</v>
      </c>
      <c r="E70" s="409">
        <v>0</v>
      </c>
      <c r="F70" s="420"/>
      <c r="G70" s="409">
        <v>0</v>
      </c>
      <c r="H70" s="420"/>
      <c r="I70" s="409">
        <v>0</v>
      </c>
      <c r="J70" s="409">
        <v>0</v>
      </c>
      <c r="K70" s="420" t="s">
        <v>155</v>
      </c>
      <c r="L70" s="409">
        <v>0</v>
      </c>
      <c r="M70">
        <f t="shared" si="0"/>
        <v>7</v>
      </c>
      <c r="N70" t="s">
        <v>156</v>
      </c>
    </row>
    <row r="71" ht="15.75" spans="1:14">
      <c r="A71" s="414">
        <v>2010799</v>
      </c>
      <c r="B71" s="415" t="s">
        <v>192</v>
      </c>
      <c r="C71" s="416">
        <v>0</v>
      </c>
      <c r="D71" s="416">
        <v>0</v>
      </c>
      <c r="E71" s="416">
        <v>0</v>
      </c>
      <c r="F71" s="219"/>
      <c r="G71" s="416">
        <v>-22</v>
      </c>
      <c r="H71" s="219">
        <v>-1</v>
      </c>
      <c r="I71" s="416">
        <v>0</v>
      </c>
      <c r="J71" s="416">
        <v>0</v>
      </c>
      <c r="K71" s="219" t="s">
        <v>155</v>
      </c>
      <c r="L71" s="409">
        <v>22</v>
      </c>
      <c r="M71">
        <f t="shared" ref="M71:M134" si="1">LEN(A71)</f>
        <v>7</v>
      </c>
    </row>
    <row r="72" ht="15.75" spans="1:14">
      <c r="A72" s="410">
        <v>20108</v>
      </c>
      <c r="B72" s="421" t="s">
        <v>193</v>
      </c>
      <c r="C72" s="412">
        <v>227</v>
      </c>
      <c r="D72" s="412">
        <v>235</v>
      </c>
      <c r="E72" s="412">
        <v>230</v>
      </c>
      <c r="F72" s="407">
        <v>0.9787</v>
      </c>
      <c r="G72" s="412">
        <v>10</v>
      </c>
      <c r="H72" s="407">
        <v>0.0455</v>
      </c>
      <c r="I72" s="412">
        <v>186</v>
      </c>
      <c r="J72" s="412">
        <v>-41</v>
      </c>
      <c r="K72" s="407">
        <v>-0.180616740088106</v>
      </c>
      <c r="L72" s="409">
        <v>220</v>
      </c>
      <c r="M72">
        <f t="shared" si="1"/>
        <v>5</v>
      </c>
    </row>
    <row r="73" ht="15.75" spans="1:14">
      <c r="A73" s="422">
        <v>2010801</v>
      </c>
      <c r="B73" s="415" t="s">
        <v>152</v>
      </c>
      <c r="C73" s="416">
        <v>194</v>
      </c>
      <c r="D73" s="416">
        <v>198</v>
      </c>
      <c r="E73" s="416">
        <v>195</v>
      </c>
      <c r="F73" s="219">
        <v>0.9848</v>
      </c>
      <c r="G73" s="416">
        <v>1</v>
      </c>
      <c r="H73" s="219">
        <v>0.0052</v>
      </c>
      <c r="I73" s="416">
        <v>169</v>
      </c>
      <c r="J73" s="416">
        <v>-25</v>
      </c>
      <c r="K73" s="219">
        <v>-0.128865979381443</v>
      </c>
      <c r="L73" s="409">
        <v>194</v>
      </c>
      <c r="M73">
        <f t="shared" si="1"/>
        <v>7</v>
      </c>
    </row>
    <row r="74" ht="15.75" spans="1:14">
      <c r="A74" s="422">
        <v>2010802</v>
      </c>
      <c r="B74" s="415" t="s">
        <v>153</v>
      </c>
      <c r="C74" s="416">
        <v>18</v>
      </c>
      <c r="D74" s="416">
        <v>22</v>
      </c>
      <c r="E74" s="416">
        <v>20</v>
      </c>
      <c r="F74" s="219">
        <v>0.9091</v>
      </c>
      <c r="G74" s="416">
        <v>-4</v>
      </c>
      <c r="H74" s="219">
        <v>-0.1667</v>
      </c>
      <c r="I74" s="416">
        <v>14</v>
      </c>
      <c r="J74" s="416">
        <v>-4</v>
      </c>
      <c r="K74" s="219">
        <v>-0.222222222222222</v>
      </c>
      <c r="L74" s="409">
        <v>24</v>
      </c>
      <c r="M74">
        <f t="shared" si="1"/>
        <v>7</v>
      </c>
    </row>
    <row r="75" ht="15.75" hidden="1" spans="1:14">
      <c r="A75" s="422">
        <v>2010803</v>
      </c>
      <c r="B75" s="415" t="s">
        <v>154</v>
      </c>
      <c r="C75" s="409">
        <v>0</v>
      </c>
      <c r="D75" s="409">
        <v>0</v>
      </c>
      <c r="E75" s="409">
        <v>0</v>
      </c>
      <c r="F75" s="420"/>
      <c r="G75" s="409">
        <v>0</v>
      </c>
      <c r="H75" s="420"/>
      <c r="I75" s="409">
        <v>0</v>
      </c>
      <c r="J75" s="409">
        <v>0</v>
      </c>
      <c r="K75" s="420" t="s">
        <v>155</v>
      </c>
      <c r="L75" s="409">
        <v>0</v>
      </c>
      <c r="M75">
        <f t="shared" si="1"/>
        <v>7</v>
      </c>
      <c r="N75" t="s">
        <v>156</v>
      </c>
    </row>
    <row r="76" ht="15.75" hidden="1" spans="1:14">
      <c r="A76" s="422">
        <v>2010804</v>
      </c>
      <c r="B76" s="415" t="s">
        <v>194</v>
      </c>
      <c r="C76" s="409">
        <v>0</v>
      </c>
      <c r="D76" s="409">
        <v>0</v>
      </c>
      <c r="E76" s="409">
        <v>0</v>
      </c>
      <c r="F76" s="420"/>
      <c r="G76" s="409">
        <v>0</v>
      </c>
      <c r="H76" s="420"/>
      <c r="I76" s="409">
        <v>0</v>
      </c>
      <c r="J76" s="409">
        <v>0</v>
      </c>
      <c r="K76" s="420" t="s">
        <v>155</v>
      </c>
      <c r="L76" s="409">
        <v>0</v>
      </c>
      <c r="M76">
        <f t="shared" si="1"/>
        <v>7</v>
      </c>
      <c r="N76" t="s">
        <v>156</v>
      </c>
    </row>
    <row r="77" ht="15.75" hidden="1" spans="1:14">
      <c r="A77" s="422">
        <v>2010805</v>
      </c>
      <c r="B77" s="415" t="s">
        <v>195</v>
      </c>
      <c r="C77" s="409">
        <v>0</v>
      </c>
      <c r="D77" s="409">
        <v>0</v>
      </c>
      <c r="E77" s="409">
        <v>0</v>
      </c>
      <c r="F77" s="420"/>
      <c r="G77" s="409">
        <v>0</v>
      </c>
      <c r="H77" s="420"/>
      <c r="I77" s="409">
        <v>0</v>
      </c>
      <c r="J77" s="409">
        <v>0</v>
      </c>
      <c r="K77" s="420" t="s">
        <v>155</v>
      </c>
      <c r="L77" s="409">
        <v>0</v>
      </c>
      <c r="M77">
        <f t="shared" si="1"/>
        <v>7</v>
      </c>
      <c r="N77" t="s">
        <v>156</v>
      </c>
    </row>
    <row r="78" ht="15.75" hidden="1" spans="1:14">
      <c r="A78" s="422">
        <v>2010806</v>
      </c>
      <c r="B78" s="415" t="s">
        <v>187</v>
      </c>
      <c r="C78" s="409">
        <v>0</v>
      </c>
      <c r="D78" s="409">
        <v>0</v>
      </c>
      <c r="E78" s="409">
        <v>0</v>
      </c>
      <c r="F78" s="420"/>
      <c r="G78" s="409">
        <v>0</v>
      </c>
      <c r="H78" s="420"/>
      <c r="I78" s="409">
        <v>0</v>
      </c>
      <c r="J78" s="409">
        <v>0</v>
      </c>
      <c r="K78" s="420" t="s">
        <v>155</v>
      </c>
      <c r="L78" s="409">
        <v>0</v>
      </c>
      <c r="M78">
        <f t="shared" si="1"/>
        <v>7</v>
      </c>
      <c r="N78" t="s">
        <v>156</v>
      </c>
    </row>
    <row r="79" ht="15.75" hidden="1" spans="1:14">
      <c r="A79" s="422">
        <v>2010850</v>
      </c>
      <c r="B79" s="415" t="s">
        <v>162</v>
      </c>
      <c r="C79" s="409">
        <v>0</v>
      </c>
      <c r="D79" s="409">
        <v>0</v>
      </c>
      <c r="E79" s="409">
        <v>0</v>
      </c>
      <c r="F79" s="420"/>
      <c r="G79" s="409">
        <v>0</v>
      </c>
      <c r="H79" s="420"/>
      <c r="I79" s="409">
        <v>0</v>
      </c>
      <c r="J79" s="409">
        <v>0</v>
      </c>
      <c r="K79" s="420" t="s">
        <v>155</v>
      </c>
      <c r="L79" s="409">
        <v>0</v>
      </c>
      <c r="M79">
        <f t="shared" si="1"/>
        <v>7</v>
      </c>
      <c r="N79" t="s">
        <v>156</v>
      </c>
    </row>
    <row r="80" ht="15.75" spans="1:14">
      <c r="A80" s="422">
        <v>2010899</v>
      </c>
      <c r="B80" s="415" t="s">
        <v>196</v>
      </c>
      <c r="C80" s="416">
        <v>15</v>
      </c>
      <c r="D80" s="416">
        <v>15</v>
      </c>
      <c r="E80" s="416">
        <v>15</v>
      </c>
      <c r="F80" s="219">
        <v>1</v>
      </c>
      <c r="G80" s="416">
        <v>13</v>
      </c>
      <c r="H80" s="219">
        <v>6.5</v>
      </c>
      <c r="I80" s="416">
        <v>3</v>
      </c>
      <c r="J80" s="416">
        <v>-12</v>
      </c>
      <c r="K80" s="219">
        <v>-0.8</v>
      </c>
      <c r="L80" s="409">
        <v>2</v>
      </c>
      <c r="M80">
        <f t="shared" si="1"/>
        <v>7</v>
      </c>
    </row>
    <row r="81" ht="15.75" spans="1:14">
      <c r="A81" s="410">
        <v>20111</v>
      </c>
      <c r="B81" s="421" t="s">
        <v>197</v>
      </c>
      <c r="C81" s="406">
        <v>1311</v>
      </c>
      <c r="D81" s="406">
        <v>1450</v>
      </c>
      <c r="E81" s="406">
        <v>1476</v>
      </c>
      <c r="F81" s="407">
        <v>1.0179</v>
      </c>
      <c r="G81" s="412">
        <v>208</v>
      </c>
      <c r="H81" s="407">
        <v>0.164</v>
      </c>
      <c r="I81" s="406">
        <v>1342</v>
      </c>
      <c r="J81" s="412">
        <v>31</v>
      </c>
      <c r="K81" s="407">
        <v>0.0236460717009916</v>
      </c>
      <c r="L81" s="409">
        <v>1268</v>
      </c>
      <c r="M81">
        <f t="shared" si="1"/>
        <v>5</v>
      </c>
    </row>
    <row r="82" ht="15.75" spans="1:14">
      <c r="A82" s="422">
        <v>2011101</v>
      </c>
      <c r="B82" s="415" t="s">
        <v>152</v>
      </c>
      <c r="C82" s="416">
        <v>995</v>
      </c>
      <c r="D82" s="417">
        <v>1101</v>
      </c>
      <c r="E82" s="416">
        <v>1089</v>
      </c>
      <c r="F82" s="219">
        <v>0.9891</v>
      </c>
      <c r="G82" s="416">
        <v>125</v>
      </c>
      <c r="H82" s="219">
        <v>0.1297</v>
      </c>
      <c r="I82" s="416">
        <v>1054</v>
      </c>
      <c r="J82" s="416">
        <v>59</v>
      </c>
      <c r="K82" s="219">
        <v>0.0592964824120603</v>
      </c>
      <c r="L82" s="409">
        <v>964</v>
      </c>
      <c r="M82">
        <f t="shared" si="1"/>
        <v>7</v>
      </c>
    </row>
    <row r="83" ht="15.75" spans="1:14">
      <c r="A83" s="422">
        <v>2011102</v>
      </c>
      <c r="B83" s="415" t="s">
        <v>153</v>
      </c>
      <c r="C83" s="416">
        <v>297</v>
      </c>
      <c r="D83" s="416">
        <v>297</v>
      </c>
      <c r="E83" s="416">
        <v>337</v>
      </c>
      <c r="F83" s="219">
        <v>1.1347</v>
      </c>
      <c r="G83" s="416">
        <v>166</v>
      </c>
      <c r="H83" s="219">
        <v>0.9708</v>
      </c>
      <c r="I83" s="416">
        <v>248</v>
      </c>
      <c r="J83" s="416">
        <v>-49</v>
      </c>
      <c r="K83" s="219">
        <v>-0.164983164983165</v>
      </c>
      <c r="L83" s="409">
        <v>171</v>
      </c>
      <c r="M83">
        <f t="shared" si="1"/>
        <v>7</v>
      </c>
    </row>
    <row r="84" ht="15.75" hidden="1" spans="1:14">
      <c r="A84" s="422">
        <v>2011103</v>
      </c>
      <c r="B84" s="415" t="s">
        <v>154</v>
      </c>
      <c r="C84" s="409">
        <v>0</v>
      </c>
      <c r="D84" s="409">
        <v>0</v>
      </c>
      <c r="E84" s="409">
        <v>0</v>
      </c>
      <c r="F84" s="420"/>
      <c r="G84" s="409">
        <v>0</v>
      </c>
      <c r="H84" s="420"/>
      <c r="I84" s="409">
        <v>0</v>
      </c>
      <c r="J84" s="409">
        <v>0</v>
      </c>
      <c r="K84" s="420" t="s">
        <v>155</v>
      </c>
      <c r="L84" s="409">
        <v>0</v>
      </c>
      <c r="M84">
        <f t="shared" si="1"/>
        <v>7</v>
      </c>
      <c r="N84" t="s">
        <v>156</v>
      </c>
    </row>
    <row r="85" ht="15.75" hidden="1" spans="1:14">
      <c r="A85" s="422">
        <v>2011104</v>
      </c>
      <c r="B85" s="415" t="s">
        <v>198</v>
      </c>
      <c r="C85" s="409">
        <v>0</v>
      </c>
      <c r="D85" s="409">
        <v>0</v>
      </c>
      <c r="E85" s="409">
        <v>0</v>
      </c>
      <c r="F85" s="420"/>
      <c r="G85" s="409">
        <v>0</v>
      </c>
      <c r="H85" s="420"/>
      <c r="I85" s="409">
        <v>0</v>
      </c>
      <c r="J85" s="409">
        <v>0</v>
      </c>
      <c r="K85" s="420" t="s">
        <v>155</v>
      </c>
      <c r="L85" s="409">
        <v>0</v>
      </c>
      <c r="M85">
        <f t="shared" si="1"/>
        <v>7</v>
      </c>
      <c r="N85" t="s">
        <v>156</v>
      </c>
    </row>
    <row r="86" ht="15.75" hidden="1" spans="1:14">
      <c r="A86" s="422">
        <v>2011105</v>
      </c>
      <c r="B86" s="415" t="s">
        <v>199</v>
      </c>
      <c r="C86" s="409">
        <v>0</v>
      </c>
      <c r="D86" s="409">
        <v>0</v>
      </c>
      <c r="E86" s="409">
        <v>0</v>
      </c>
      <c r="F86" s="420"/>
      <c r="G86" s="409">
        <v>0</v>
      </c>
      <c r="H86" s="420"/>
      <c r="I86" s="409">
        <v>0</v>
      </c>
      <c r="J86" s="409">
        <v>0</v>
      </c>
      <c r="K86" s="420" t="s">
        <v>155</v>
      </c>
      <c r="L86" s="409">
        <v>0</v>
      </c>
      <c r="M86">
        <f t="shared" si="1"/>
        <v>7</v>
      </c>
      <c r="N86" t="s">
        <v>156</v>
      </c>
    </row>
    <row r="87" ht="15.75" spans="1:14">
      <c r="A87" s="422">
        <v>2011106</v>
      </c>
      <c r="B87" s="415" t="s">
        <v>200</v>
      </c>
      <c r="C87" s="416">
        <v>19</v>
      </c>
      <c r="D87" s="416">
        <v>19</v>
      </c>
      <c r="E87" s="416">
        <v>17</v>
      </c>
      <c r="F87" s="219">
        <v>0.8947</v>
      </c>
      <c r="G87" s="416">
        <v>-2</v>
      </c>
      <c r="H87" s="219">
        <v>-0.1053</v>
      </c>
      <c r="I87" s="416">
        <v>20</v>
      </c>
      <c r="J87" s="416">
        <v>1</v>
      </c>
      <c r="K87" s="219">
        <v>0.0526315789473684</v>
      </c>
      <c r="L87" s="409">
        <v>19</v>
      </c>
      <c r="M87">
        <f t="shared" si="1"/>
        <v>7</v>
      </c>
    </row>
    <row r="88" ht="15.75" hidden="1" spans="1:14">
      <c r="A88" s="422">
        <v>2011150</v>
      </c>
      <c r="B88" s="415" t="s">
        <v>162</v>
      </c>
      <c r="C88" s="409">
        <v>0</v>
      </c>
      <c r="D88" s="409">
        <v>0</v>
      </c>
      <c r="E88" s="409">
        <v>0</v>
      </c>
      <c r="F88" s="420"/>
      <c r="G88" s="409">
        <v>0</v>
      </c>
      <c r="H88" s="420"/>
      <c r="I88" s="409">
        <v>0</v>
      </c>
      <c r="J88" s="409">
        <v>0</v>
      </c>
      <c r="K88" s="420" t="s">
        <v>155</v>
      </c>
      <c r="L88" s="409">
        <v>0</v>
      </c>
      <c r="M88">
        <f t="shared" si="1"/>
        <v>7</v>
      </c>
      <c r="N88" t="s">
        <v>156</v>
      </c>
    </row>
    <row r="89" ht="15.75" spans="1:14">
      <c r="A89" s="422">
        <v>2011199</v>
      </c>
      <c r="B89" s="415" t="s">
        <v>201</v>
      </c>
      <c r="C89" s="416">
        <v>0</v>
      </c>
      <c r="D89" s="416">
        <v>33</v>
      </c>
      <c r="E89" s="416">
        <v>33</v>
      </c>
      <c r="F89" s="219">
        <v>1</v>
      </c>
      <c r="G89" s="416">
        <v>-81</v>
      </c>
      <c r="H89" s="219">
        <v>-0.7105</v>
      </c>
      <c r="I89" s="416">
        <v>20</v>
      </c>
      <c r="J89" s="416">
        <v>20</v>
      </c>
      <c r="K89" s="219" t="s">
        <v>155</v>
      </c>
      <c r="L89" s="409">
        <v>114</v>
      </c>
      <c r="M89">
        <f t="shared" si="1"/>
        <v>7</v>
      </c>
    </row>
    <row r="90" ht="15.75" spans="1:14">
      <c r="A90" s="410">
        <v>20113</v>
      </c>
      <c r="B90" s="421" t="s">
        <v>202</v>
      </c>
      <c r="C90" s="412">
        <v>0</v>
      </c>
      <c r="D90" s="412">
        <v>0</v>
      </c>
      <c r="E90" s="412">
        <v>0</v>
      </c>
      <c r="F90" s="407"/>
      <c r="G90" s="412">
        <v>0</v>
      </c>
      <c r="H90" s="407"/>
      <c r="I90" s="412">
        <v>0</v>
      </c>
      <c r="J90" s="412">
        <v>0</v>
      </c>
      <c r="K90" s="407" t="s">
        <v>155</v>
      </c>
      <c r="L90" s="409">
        <v>0</v>
      </c>
      <c r="M90">
        <f t="shared" si="1"/>
        <v>5</v>
      </c>
    </row>
    <row r="91" ht="15.75" hidden="1" spans="1:14">
      <c r="A91" s="414">
        <v>2011301</v>
      </c>
      <c r="B91" s="415" t="s">
        <v>152</v>
      </c>
      <c r="C91" s="409">
        <v>0</v>
      </c>
      <c r="D91" s="409">
        <v>0</v>
      </c>
      <c r="E91" s="409">
        <v>0</v>
      </c>
      <c r="F91" s="420"/>
      <c r="G91" s="409">
        <v>0</v>
      </c>
      <c r="H91" s="420"/>
      <c r="I91" s="409">
        <v>0</v>
      </c>
      <c r="J91" s="409">
        <v>0</v>
      </c>
      <c r="K91" s="420" t="s">
        <v>155</v>
      </c>
      <c r="L91" s="409">
        <v>0</v>
      </c>
      <c r="M91">
        <f t="shared" si="1"/>
        <v>7</v>
      </c>
      <c r="N91" t="s">
        <v>156</v>
      </c>
    </row>
    <row r="92" ht="15.75" hidden="1" spans="1:14">
      <c r="A92" s="422">
        <v>2011302</v>
      </c>
      <c r="B92" s="415" t="s">
        <v>153</v>
      </c>
      <c r="C92" s="409">
        <v>0</v>
      </c>
      <c r="D92" s="409">
        <v>0</v>
      </c>
      <c r="E92" s="409">
        <v>0</v>
      </c>
      <c r="F92" s="420"/>
      <c r="G92" s="409">
        <v>0</v>
      </c>
      <c r="H92" s="420"/>
      <c r="I92" s="409">
        <v>0</v>
      </c>
      <c r="J92" s="409">
        <v>0</v>
      </c>
      <c r="K92" s="420" t="s">
        <v>155</v>
      </c>
      <c r="L92" s="409">
        <v>0</v>
      </c>
      <c r="M92">
        <f t="shared" si="1"/>
        <v>7</v>
      </c>
      <c r="N92" t="s">
        <v>156</v>
      </c>
    </row>
    <row r="93" ht="15.75" hidden="1" spans="1:14">
      <c r="A93" s="422">
        <v>2011303</v>
      </c>
      <c r="B93" s="415" t="s">
        <v>154</v>
      </c>
      <c r="C93" s="409">
        <v>0</v>
      </c>
      <c r="D93" s="409">
        <v>0</v>
      </c>
      <c r="E93" s="409">
        <v>0</v>
      </c>
      <c r="F93" s="420"/>
      <c r="G93" s="409">
        <v>0</v>
      </c>
      <c r="H93" s="420"/>
      <c r="I93" s="409">
        <v>0</v>
      </c>
      <c r="J93" s="409">
        <v>0</v>
      </c>
      <c r="K93" s="420" t="s">
        <v>155</v>
      </c>
      <c r="L93" s="409">
        <v>0</v>
      </c>
      <c r="M93">
        <f t="shared" si="1"/>
        <v>7</v>
      </c>
      <c r="N93" t="s">
        <v>156</v>
      </c>
    </row>
    <row r="94" ht="15.75" hidden="1" spans="1:14">
      <c r="A94" s="422">
        <v>2011308</v>
      </c>
      <c r="B94" s="415" t="s">
        <v>203</v>
      </c>
      <c r="C94" s="409">
        <v>0</v>
      </c>
      <c r="D94" s="409">
        <v>0</v>
      </c>
      <c r="E94" s="409">
        <v>0</v>
      </c>
      <c r="F94" s="420"/>
      <c r="G94" s="409">
        <v>0</v>
      </c>
      <c r="H94" s="420"/>
      <c r="I94" s="409">
        <v>0</v>
      </c>
      <c r="J94" s="409">
        <v>0</v>
      </c>
      <c r="K94" s="420" t="s">
        <v>155</v>
      </c>
      <c r="L94" s="409">
        <v>0</v>
      </c>
      <c r="M94">
        <f t="shared" si="1"/>
        <v>7</v>
      </c>
      <c r="N94" t="s">
        <v>156</v>
      </c>
    </row>
    <row r="95" ht="15.75" hidden="1" spans="1:14">
      <c r="A95" s="422">
        <v>2011350</v>
      </c>
      <c r="B95" s="415" t="s">
        <v>162</v>
      </c>
      <c r="C95" s="409">
        <v>0</v>
      </c>
      <c r="D95" s="409">
        <v>0</v>
      </c>
      <c r="E95" s="409">
        <v>0</v>
      </c>
      <c r="F95" s="420"/>
      <c r="G95" s="409">
        <v>0</v>
      </c>
      <c r="H95" s="420"/>
      <c r="I95" s="409">
        <v>0</v>
      </c>
      <c r="J95" s="409">
        <v>0</v>
      </c>
      <c r="K95" s="420" t="s">
        <v>155</v>
      </c>
      <c r="L95" s="409">
        <v>0</v>
      </c>
      <c r="M95">
        <f t="shared" si="1"/>
        <v>7</v>
      </c>
      <c r="N95" t="s">
        <v>156</v>
      </c>
    </row>
    <row r="96" ht="15.75" hidden="1" spans="1:14">
      <c r="A96" s="422">
        <v>2011399</v>
      </c>
      <c r="B96" s="415" t="s">
        <v>204</v>
      </c>
      <c r="C96" s="409">
        <v>0</v>
      </c>
      <c r="D96" s="409">
        <v>0</v>
      </c>
      <c r="E96" s="409">
        <v>0</v>
      </c>
      <c r="F96" s="420"/>
      <c r="G96" s="409">
        <v>0</v>
      </c>
      <c r="H96" s="420"/>
      <c r="I96" s="409">
        <v>0</v>
      </c>
      <c r="J96" s="409">
        <v>0</v>
      </c>
      <c r="K96" s="420" t="s">
        <v>155</v>
      </c>
      <c r="L96" s="409">
        <v>0</v>
      </c>
      <c r="M96">
        <f t="shared" si="1"/>
        <v>7</v>
      </c>
      <c r="N96" t="s">
        <v>156</v>
      </c>
    </row>
    <row r="97" ht="15.75" spans="1:14">
      <c r="A97" s="410">
        <v>20114</v>
      </c>
      <c r="B97" s="421" t="s">
        <v>205</v>
      </c>
      <c r="C97" s="412">
        <v>0</v>
      </c>
      <c r="D97" s="412">
        <v>30</v>
      </c>
      <c r="E97" s="412">
        <v>30</v>
      </c>
      <c r="F97" s="407">
        <v>1</v>
      </c>
      <c r="G97" s="412">
        <v>30</v>
      </c>
      <c r="H97" s="407"/>
      <c r="I97" s="412">
        <v>0</v>
      </c>
      <c r="J97" s="412">
        <v>0</v>
      </c>
      <c r="K97" s="407" t="s">
        <v>155</v>
      </c>
      <c r="L97" s="409">
        <v>0</v>
      </c>
      <c r="M97">
        <f t="shared" si="1"/>
        <v>5</v>
      </c>
    </row>
    <row r="98" ht="15.75" hidden="1" spans="1:14">
      <c r="A98" s="422">
        <v>2011401</v>
      </c>
      <c r="B98" s="415" t="s">
        <v>152</v>
      </c>
      <c r="C98" s="409">
        <v>0</v>
      </c>
      <c r="D98" s="409"/>
      <c r="E98" s="409">
        <v>0</v>
      </c>
      <c r="F98" s="420"/>
      <c r="G98" s="409">
        <v>0</v>
      </c>
      <c r="H98" s="420"/>
      <c r="I98" s="409">
        <v>0</v>
      </c>
      <c r="J98" s="409">
        <v>0</v>
      </c>
      <c r="K98" s="420" t="s">
        <v>155</v>
      </c>
      <c r="L98" s="409">
        <v>0</v>
      </c>
      <c r="M98">
        <f t="shared" si="1"/>
        <v>7</v>
      </c>
      <c r="N98" t="s">
        <v>156</v>
      </c>
    </row>
    <row r="99" ht="15.75" hidden="1" spans="1:14">
      <c r="A99" s="422">
        <v>2011402</v>
      </c>
      <c r="B99" s="415" t="s">
        <v>153</v>
      </c>
      <c r="C99" s="409">
        <v>0</v>
      </c>
      <c r="D99" s="409"/>
      <c r="E99" s="409">
        <v>0</v>
      </c>
      <c r="F99" s="420"/>
      <c r="G99" s="409">
        <v>0</v>
      </c>
      <c r="H99" s="420"/>
      <c r="I99" s="409">
        <v>0</v>
      </c>
      <c r="J99" s="409">
        <v>0</v>
      </c>
      <c r="K99" s="420" t="s">
        <v>155</v>
      </c>
      <c r="L99" s="409">
        <v>0</v>
      </c>
      <c r="M99">
        <f t="shared" si="1"/>
        <v>7</v>
      </c>
      <c r="N99" t="s">
        <v>156</v>
      </c>
    </row>
    <row r="100" ht="15.75" hidden="1" spans="1:14">
      <c r="A100" s="422">
        <v>2011403</v>
      </c>
      <c r="B100" s="415" t="s">
        <v>154</v>
      </c>
      <c r="C100" s="409">
        <v>0</v>
      </c>
      <c r="D100" s="409"/>
      <c r="E100" s="409">
        <v>0</v>
      </c>
      <c r="F100" s="420"/>
      <c r="G100" s="409">
        <v>0</v>
      </c>
      <c r="H100" s="420"/>
      <c r="I100" s="409">
        <v>0</v>
      </c>
      <c r="J100" s="409">
        <v>0</v>
      </c>
      <c r="K100" s="420" t="s">
        <v>155</v>
      </c>
      <c r="L100" s="409">
        <v>0</v>
      </c>
      <c r="M100">
        <f t="shared" si="1"/>
        <v>7</v>
      </c>
      <c r="N100" t="s">
        <v>156</v>
      </c>
    </row>
    <row r="101" ht="15.75" hidden="1" spans="1:14">
      <c r="A101" s="422">
        <v>2011404</v>
      </c>
      <c r="B101" s="415" t="s">
        <v>206</v>
      </c>
      <c r="C101" s="409">
        <v>0</v>
      </c>
      <c r="D101" s="409"/>
      <c r="E101" s="409">
        <v>0</v>
      </c>
      <c r="F101" s="420"/>
      <c r="G101" s="409">
        <v>0</v>
      </c>
      <c r="H101" s="420"/>
      <c r="I101" s="409">
        <v>0</v>
      </c>
      <c r="J101" s="409">
        <v>0</v>
      </c>
      <c r="K101" s="420" t="s">
        <v>155</v>
      </c>
      <c r="L101" s="409">
        <v>0</v>
      </c>
      <c r="M101">
        <f t="shared" si="1"/>
        <v>7</v>
      </c>
      <c r="N101" t="s">
        <v>156</v>
      </c>
    </row>
    <row r="102" ht="15.75" hidden="1" spans="1:14">
      <c r="A102" s="422">
        <v>2011405</v>
      </c>
      <c r="B102" s="415" t="s">
        <v>207</v>
      </c>
      <c r="C102" s="409">
        <v>0</v>
      </c>
      <c r="D102" s="409"/>
      <c r="E102" s="409">
        <v>0</v>
      </c>
      <c r="F102" s="420"/>
      <c r="G102" s="409">
        <v>0</v>
      </c>
      <c r="H102" s="420"/>
      <c r="I102" s="409">
        <v>0</v>
      </c>
      <c r="J102" s="409">
        <v>0</v>
      </c>
      <c r="K102" s="420" t="s">
        <v>155</v>
      </c>
      <c r="L102" s="409">
        <v>0</v>
      </c>
      <c r="M102">
        <f t="shared" si="1"/>
        <v>7</v>
      </c>
      <c r="N102" t="s">
        <v>156</v>
      </c>
    </row>
    <row r="103" ht="15.75" hidden="1" spans="1:14">
      <c r="A103" s="422">
        <v>2011408</v>
      </c>
      <c r="B103" s="415" t="s">
        <v>208</v>
      </c>
      <c r="C103" s="409">
        <v>0</v>
      </c>
      <c r="D103" s="409"/>
      <c r="E103" s="409">
        <v>0</v>
      </c>
      <c r="F103" s="420"/>
      <c r="G103" s="409">
        <v>0</v>
      </c>
      <c r="H103" s="420"/>
      <c r="I103" s="409">
        <v>0</v>
      </c>
      <c r="J103" s="409">
        <v>0</v>
      </c>
      <c r="K103" s="420" t="s">
        <v>155</v>
      </c>
      <c r="L103" s="409">
        <v>0</v>
      </c>
      <c r="M103">
        <f t="shared" si="1"/>
        <v>7</v>
      </c>
      <c r="N103" t="s">
        <v>156</v>
      </c>
    </row>
    <row r="104" ht="15.75" spans="1:14">
      <c r="A104" s="422">
        <v>2011409</v>
      </c>
      <c r="B104" s="415" t="s">
        <v>209</v>
      </c>
      <c r="C104" s="416">
        <v>0</v>
      </c>
      <c r="D104" s="416">
        <v>30</v>
      </c>
      <c r="E104" s="416">
        <v>30</v>
      </c>
      <c r="F104" s="219">
        <v>1</v>
      </c>
      <c r="G104" s="416">
        <v>30</v>
      </c>
      <c r="H104" s="219"/>
      <c r="I104" s="416">
        <v>0</v>
      </c>
      <c r="J104" s="416">
        <v>0</v>
      </c>
      <c r="K104" s="219" t="s">
        <v>155</v>
      </c>
      <c r="L104" s="409">
        <v>0</v>
      </c>
      <c r="M104">
        <f t="shared" si="1"/>
        <v>7</v>
      </c>
    </row>
    <row r="105" ht="15.75" hidden="1" spans="1:14">
      <c r="A105" s="422">
        <v>2011410</v>
      </c>
      <c r="B105" s="415" t="s">
        <v>210</v>
      </c>
      <c r="C105" s="409">
        <v>0</v>
      </c>
      <c r="D105" s="409"/>
      <c r="E105" s="409">
        <v>0</v>
      </c>
      <c r="F105" s="420"/>
      <c r="G105" s="409">
        <v>0</v>
      </c>
      <c r="H105" s="420"/>
      <c r="I105" s="409">
        <v>0</v>
      </c>
      <c r="J105" s="409">
        <v>0</v>
      </c>
      <c r="K105" s="420" t="s">
        <v>155</v>
      </c>
      <c r="L105" s="409">
        <v>0</v>
      </c>
      <c r="M105">
        <f t="shared" si="1"/>
        <v>7</v>
      </c>
      <c r="N105" t="s">
        <v>156</v>
      </c>
    </row>
    <row r="106" ht="15.75" hidden="1" spans="1:14">
      <c r="A106" s="422">
        <v>2011411</v>
      </c>
      <c r="B106" s="415" t="s">
        <v>211</v>
      </c>
      <c r="C106" s="409">
        <v>0</v>
      </c>
      <c r="D106" s="409"/>
      <c r="E106" s="409">
        <v>0</v>
      </c>
      <c r="F106" s="420"/>
      <c r="G106" s="409">
        <v>0</v>
      </c>
      <c r="H106" s="420"/>
      <c r="I106" s="409">
        <v>0</v>
      </c>
      <c r="J106" s="409">
        <v>0</v>
      </c>
      <c r="K106" s="420" t="s">
        <v>155</v>
      </c>
      <c r="L106" s="409">
        <v>0</v>
      </c>
      <c r="M106">
        <f t="shared" si="1"/>
        <v>7</v>
      </c>
      <c r="N106" t="s">
        <v>156</v>
      </c>
    </row>
    <row r="107" ht="15.75" hidden="1" spans="1:14">
      <c r="A107" s="422">
        <v>2011450</v>
      </c>
      <c r="B107" s="415" t="s">
        <v>162</v>
      </c>
      <c r="C107" s="409">
        <v>0</v>
      </c>
      <c r="D107" s="409"/>
      <c r="E107" s="409">
        <v>0</v>
      </c>
      <c r="F107" s="420"/>
      <c r="G107" s="409">
        <v>0</v>
      </c>
      <c r="H107" s="420"/>
      <c r="I107" s="409">
        <v>0</v>
      </c>
      <c r="J107" s="409">
        <v>0</v>
      </c>
      <c r="K107" s="420" t="s">
        <v>155</v>
      </c>
      <c r="L107" s="409">
        <v>0</v>
      </c>
      <c r="M107">
        <f t="shared" si="1"/>
        <v>7</v>
      </c>
      <c r="N107" t="s">
        <v>156</v>
      </c>
    </row>
    <row r="108" ht="15.75" hidden="1" spans="1:14">
      <c r="A108" s="422">
        <v>2011499</v>
      </c>
      <c r="B108" s="415" t="s">
        <v>212</v>
      </c>
      <c r="C108" s="409">
        <v>0</v>
      </c>
      <c r="D108" s="409"/>
      <c r="E108" s="409">
        <v>0</v>
      </c>
      <c r="F108" s="420"/>
      <c r="G108" s="409">
        <v>0</v>
      </c>
      <c r="H108" s="420"/>
      <c r="I108" s="409">
        <v>0</v>
      </c>
      <c r="J108" s="409">
        <v>0</v>
      </c>
      <c r="K108" s="420" t="s">
        <v>155</v>
      </c>
      <c r="L108" s="409">
        <v>0</v>
      </c>
      <c r="M108">
        <f t="shared" si="1"/>
        <v>7</v>
      </c>
      <c r="N108" t="s">
        <v>156</v>
      </c>
    </row>
    <row r="109" ht="15.75" spans="1:14">
      <c r="A109" s="410">
        <v>20123</v>
      </c>
      <c r="B109" s="421" t="s">
        <v>213</v>
      </c>
      <c r="C109" s="412">
        <v>0</v>
      </c>
      <c r="D109" s="412">
        <v>0</v>
      </c>
      <c r="E109" s="412">
        <v>0</v>
      </c>
      <c r="F109" s="407"/>
      <c r="G109" s="412">
        <v>0</v>
      </c>
      <c r="H109" s="407"/>
      <c r="I109" s="412">
        <v>0</v>
      </c>
      <c r="J109" s="412">
        <v>0</v>
      </c>
      <c r="K109" s="407" t="s">
        <v>155</v>
      </c>
      <c r="L109" s="409">
        <v>0</v>
      </c>
      <c r="M109">
        <f t="shared" si="1"/>
        <v>5</v>
      </c>
    </row>
    <row r="110" ht="15.75" hidden="1" spans="1:14">
      <c r="A110" s="422">
        <v>2012301</v>
      </c>
      <c r="B110" s="415" t="s">
        <v>152</v>
      </c>
      <c r="C110" s="409">
        <v>0</v>
      </c>
      <c r="D110" s="409">
        <v>0</v>
      </c>
      <c r="E110" s="409">
        <v>0</v>
      </c>
      <c r="F110" s="420"/>
      <c r="G110" s="409">
        <v>0</v>
      </c>
      <c r="H110" s="420"/>
      <c r="I110" s="409">
        <v>0</v>
      </c>
      <c r="J110" s="409">
        <v>0</v>
      </c>
      <c r="K110" s="420" t="s">
        <v>155</v>
      </c>
      <c r="L110" s="409">
        <v>0</v>
      </c>
      <c r="M110">
        <f t="shared" si="1"/>
        <v>7</v>
      </c>
      <c r="N110" t="s">
        <v>156</v>
      </c>
    </row>
    <row r="111" ht="15.75" hidden="1" spans="1:14">
      <c r="A111" s="422">
        <v>2012302</v>
      </c>
      <c r="B111" s="415" t="s">
        <v>153</v>
      </c>
      <c r="C111" s="409">
        <v>0</v>
      </c>
      <c r="D111" s="409">
        <v>0</v>
      </c>
      <c r="E111" s="409">
        <v>0</v>
      </c>
      <c r="F111" s="420"/>
      <c r="G111" s="409">
        <v>0</v>
      </c>
      <c r="H111" s="420"/>
      <c r="I111" s="409">
        <v>0</v>
      </c>
      <c r="J111" s="409">
        <v>0</v>
      </c>
      <c r="K111" s="420" t="s">
        <v>155</v>
      </c>
      <c r="L111" s="409">
        <v>0</v>
      </c>
      <c r="M111">
        <f t="shared" si="1"/>
        <v>7</v>
      </c>
      <c r="N111" t="s">
        <v>156</v>
      </c>
    </row>
    <row r="112" ht="15.75" hidden="1" spans="1:14">
      <c r="A112" s="422">
        <v>2012303</v>
      </c>
      <c r="B112" s="415" t="s">
        <v>154</v>
      </c>
      <c r="C112" s="409">
        <v>0</v>
      </c>
      <c r="D112" s="409">
        <v>0</v>
      </c>
      <c r="E112" s="409">
        <v>0</v>
      </c>
      <c r="F112" s="420"/>
      <c r="G112" s="409">
        <v>0</v>
      </c>
      <c r="H112" s="420"/>
      <c r="I112" s="409">
        <v>0</v>
      </c>
      <c r="J112" s="409">
        <v>0</v>
      </c>
      <c r="K112" s="420" t="s">
        <v>155</v>
      </c>
      <c r="L112" s="409">
        <v>0</v>
      </c>
      <c r="M112">
        <f t="shared" si="1"/>
        <v>7</v>
      </c>
      <c r="N112" t="s">
        <v>156</v>
      </c>
    </row>
    <row r="113" ht="15.75" hidden="1" spans="1:14">
      <c r="A113" s="422">
        <v>2012399</v>
      </c>
      <c r="B113" s="415" t="s">
        <v>214</v>
      </c>
      <c r="C113" s="409">
        <v>0</v>
      </c>
      <c r="D113" s="409">
        <v>0</v>
      </c>
      <c r="E113" s="409">
        <v>0</v>
      </c>
      <c r="F113" s="420"/>
      <c r="G113" s="409">
        <v>0</v>
      </c>
      <c r="H113" s="420"/>
      <c r="I113" s="409">
        <v>0</v>
      </c>
      <c r="J113" s="409">
        <v>0</v>
      </c>
      <c r="K113" s="420" t="s">
        <v>155</v>
      </c>
      <c r="L113" s="409">
        <v>0</v>
      </c>
      <c r="M113">
        <f t="shared" si="1"/>
        <v>7</v>
      </c>
      <c r="N113" t="s">
        <v>156</v>
      </c>
    </row>
    <row r="114" ht="15.75" spans="1:14">
      <c r="A114" s="410">
        <v>20125</v>
      </c>
      <c r="B114" s="421" t="s">
        <v>215</v>
      </c>
      <c r="C114" s="412">
        <v>0</v>
      </c>
      <c r="D114" s="412">
        <v>0</v>
      </c>
      <c r="E114" s="412">
        <v>0</v>
      </c>
      <c r="F114" s="407"/>
      <c r="G114" s="412">
        <v>0</v>
      </c>
      <c r="H114" s="407"/>
      <c r="I114" s="412">
        <v>0</v>
      </c>
      <c r="J114" s="412">
        <v>0</v>
      </c>
      <c r="K114" s="407" t="s">
        <v>155</v>
      </c>
      <c r="L114" s="409">
        <v>0</v>
      </c>
      <c r="M114">
        <f t="shared" si="1"/>
        <v>5</v>
      </c>
    </row>
    <row r="115" ht="15.75" hidden="1" spans="1:14">
      <c r="A115" s="422">
        <v>2012501</v>
      </c>
      <c r="B115" s="415" t="s">
        <v>152</v>
      </c>
      <c r="C115" s="409">
        <v>0</v>
      </c>
      <c r="D115" s="409"/>
      <c r="E115" s="409">
        <v>0</v>
      </c>
      <c r="F115" s="420"/>
      <c r="G115" s="409">
        <v>0</v>
      </c>
      <c r="H115" s="420"/>
      <c r="I115" s="409">
        <v>0</v>
      </c>
      <c r="J115" s="409">
        <v>0</v>
      </c>
      <c r="K115" s="420" t="s">
        <v>155</v>
      </c>
      <c r="L115" s="409">
        <v>0</v>
      </c>
      <c r="M115">
        <f t="shared" si="1"/>
        <v>7</v>
      </c>
      <c r="N115" t="s">
        <v>156</v>
      </c>
    </row>
    <row r="116" ht="15.75" hidden="1" spans="1:14">
      <c r="A116" s="422">
        <v>2012502</v>
      </c>
      <c r="B116" s="415" t="s">
        <v>153</v>
      </c>
      <c r="C116" s="409">
        <v>0</v>
      </c>
      <c r="D116" s="409"/>
      <c r="E116" s="409">
        <v>0</v>
      </c>
      <c r="F116" s="420"/>
      <c r="G116" s="409">
        <v>0</v>
      </c>
      <c r="H116" s="420"/>
      <c r="I116" s="409">
        <v>0</v>
      </c>
      <c r="J116" s="409">
        <v>0</v>
      </c>
      <c r="K116" s="420" t="s">
        <v>155</v>
      </c>
      <c r="L116" s="409">
        <v>0</v>
      </c>
      <c r="M116">
        <f t="shared" si="1"/>
        <v>7</v>
      </c>
      <c r="N116" t="s">
        <v>156</v>
      </c>
    </row>
    <row r="117" ht="15.75" hidden="1" spans="1:14">
      <c r="A117" s="422">
        <v>2012503</v>
      </c>
      <c r="B117" s="415" t="s">
        <v>154</v>
      </c>
      <c r="C117" s="409">
        <v>0</v>
      </c>
      <c r="D117" s="409"/>
      <c r="E117" s="409">
        <v>0</v>
      </c>
      <c r="F117" s="420"/>
      <c r="G117" s="409">
        <v>0</v>
      </c>
      <c r="H117" s="420"/>
      <c r="I117" s="409">
        <v>0</v>
      </c>
      <c r="J117" s="409">
        <v>0</v>
      </c>
      <c r="K117" s="420" t="s">
        <v>155</v>
      </c>
      <c r="L117" s="409">
        <v>0</v>
      </c>
      <c r="M117">
        <f t="shared" si="1"/>
        <v>7</v>
      </c>
      <c r="N117" t="s">
        <v>156</v>
      </c>
    </row>
    <row r="118" ht="15.75" hidden="1" spans="1:14">
      <c r="A118" s="422">
        <v>2012504</v>
      </c>
      <c r="B118" s="415" t="s">
        <v>216</v>
      </c>
      <c r="C118" s="409">
        <v>0</v>
      </c>
      <c r="D118" s="409"/>
      <c r="E118" s="409">
        <v>0</v>
      </c>
      <c r="F118" s="420"/>
      <c r="G118" s="409">
        <v>0</v>
      </c>
      <c r="H118" s="420"/>
      <c r="I118" s="409">
        <v>0</v>
      </c>
      <c r="J118" s="409">
        <v>0</v>
      </c>
      <c r="K118" s="420" t="s">
        <v>155</v>
      </c>
      <c r="L118" s="409">
        <v>0</v>
      </c>
      <c r="M118">
        <f t="shared" si="1"/>
        <v>7</v>
      </c>
      <c r="N118" t="s">
        <v>156</v>
      </c>
    </row>
    <row r="119" ht="15.75" hidden="1" spans="1:14">
      <c r="A119" s="422">
        <v>2012505</v>
      </c>
      <c r="B119" s="415" t="s">
        <v>217</v>
      </c>
      <c r="C119" s="409">
        <v>0</v>
      </c>
      <c r="D119" s="409">
        <v>0</v>
      </c>
      <c r="E119" s="409">
        <v>0</v>
      </c>
      <c r="F119" s="420"/>
      <c r="G119" s="409">
        <v>0</v>
      </c>
      <c r="H119" s="420"/>
      <c r="I119" s="409">
        <v>0</v>
      </c>
      <c r="J119" s="409">
        <v>0</v>
      </c>
      <c r="K119" s="420" t="s">
        <v>155</v>
      </c>
      <c r="L119" s="409">
        <v>0</v>
      </c>
      <c r="M119">
        <f t="shared" si="1"/>
        <v>7</v>
      </c>
      <c r="N119" t="s">
        <v>156</v>
      </c>
    </row>
    <row r="120" ht="15.75" hidden="1" spans="1:14">
      <c r="A120" s="422">
        <v>2012550</v>
      </c>
      <c r="B120" s="415" t="s">
        <v>162</v>
      </c>
      <c r="C120" s="409">
        <v>0</v>
      </c>
      <c r="D120" s="409"/>
      <c r="E120" s="409">
        <v>0</v>
      </c>
      <c r="F120" s="420"/>
      <c r="G120" s="409">
        <v>0</v>
      </c>
      <c r="H120" s="420"/>
      <c r="I120" s="409">
        <v>0</v>
      </c>
      <c r="J120" s="409">
        <v>0</v>
      </c>
      <c r="K120" s="420" t="s">
        <v>155</v>
      </c>
      <c r="L120" s="409">
        <v>0</v>
      </c>
      <c r="M120">
        <f t="shared" si="1"/>
        <v>7</v>
      </c>
      <c r="N120" t="s">
        <v>156</v>
      </c>
    </row>
    <row r="121" ht="15.75" hidden="1" spans="1:14">
      <c r="A121" s="422">
        <v>2012599</v>
      </c>
      <c r="B121" s="415" t="s">
        <v>218</v>
      </c>
      <c r="C121" s="409">
        <v>0</v>
      </c>
      <c r="D121" s="409"/>
      <c r="E121" s="409">
        <v>0</v>
      </c>
      <c r="F121" s="420"/>
      <c r="G121" s="409">
        <v>0</v>
      </c>
      <c r="H121" s="420"/>
      <c r="I121" s="409">
        <v>0</v>
      </c>
      <c r="J121" s="409">
        <v>0</v>
      </c>
      <c r="K121" s="420" t="s">
        <v>155</v>
      </c>
      <c r="L121" s="409">
        <v>0</v>
      </c>
      <c r="M121">
        <f t="shared" si="1"/>
        <v>7</v>
      </c>
      <c r="N121" t="s">
        <v>156</v>
      </c>
    </row>
    <row r="122" ht="15.75" spans="1:14">
      <c r="A122" s="410">
        <v>20126</v>
      </c>
      <c r="B122" s="421" t="s">
        <v>219</v>
      </c>
      <c r="C122" s="412">
        <v>84</v>
      </c>
      <c r="D122" s="412">
        <v>102</v>
      </c>
      <c r="E122" s="412">
        <v>102</v>
      </c>
      <c r="F122" s="407">
        <v>1</v>
      </c>
      <c r="G122" s="412">
        <v>5</v>
      </c>
      <c r="H122" s="407">
        <v>0.0515</v>
      </c>
      <c r="I122" s="412">
        <v>99</v>
      </c>
      <c r="J122" s="412">
        <v>15</v>
      </c>
      <c r="K122" s="407">
        <v>0.178571428571429</v>
      </c>
      <c r="L122" s="409">
        <v>97</v>
      </c>
      <c r="M122">
        <f t="shared" si="1"/>
        <v>5</v>
      </c>
    </row>
    <row r="123" ht="15.75" spans="1:14">
      <c r="A123" s="422">
        <v>2012601</v>
      </c>
      <c r="B123" s="415" t="s">
        <v>152</v>
      </c>
      <c r="C123" s="416">
        <v>76</v>
      </c>
      <c r="D123" s="416">
        <v>88</v>
      </c>
      <c r="E123" s="416">
        <v>88</v>
      </c>
      <c r="F123" s="219">
        <v>1</v>
      </c>
      <c r="G123" s="416">
        <v>3</v>
      </c>
      <c r="H123" s="219">
        <v>0.0353</v>
      </c>
      <c r="I123" s="416">
        <v>91</v>
      </c>
      <c r="J123" s="416">
        <v>15</v>
      </c>
      <c r="K123" s="219">
        <v>0.197368421052632</v>
      </c>
      <c r="L123" s="409">
        <v>85</v>
      </c>
      <c r="M123">
        <f t="shared" si="1"/>
        <v>7</v>
      </c>
    </row>
    <row r="124" ht="15.75" spans="1:14">
      <c r="A124" s="422">
        <v>2012602</v>
      </c>
      <c r="B124" s="415" t="s">
        <v>153</v>
      </c>
      <c r="C124" s="416">
        <v>8</v>
      </c>
      <c r="D124" s="416">
        <v>14</v>
      </c>
      <c r="E124" s="416">
        <v>14</v>
      </c>
      <c r="F124" s="219">
        <v>1</v>
      </c>
      <c r="G124" s="416">
        <v>2</v>
      </c>
      <c r="H124" s="219">
        <v>0.1667</v>
      </c>
      <c r="I124" s="416">
        <v>8</v>
      </c>
      <c r="J124" s="416">
        <v>0</v>
      </c>
      <c r="K124" s="219">
        <v>0</v>
      </c>
      <c r="L124" s="409">
        <v>12</v>
      </c>
      <c r="M124">
        <f t="shared" si="1"/>
        <v>7</v>
      </c>
    </row>
    <row r="125" ht="15.75" hidden="1" spans="1:14">
      <c r="A125" s="422">
        <v>2012603</v>
      </c>
      <c r="B125" s="415" t="s">
        <v>154</v>
      </c>
      <c r="C125" s="409">
        <v>0</v>
      </c>
      <c r="D125" s="409">
        <v>0</v>
      </c>
      <c r="E125" s="409">
        <v>0</v>
      </c>
      <c r="F125" s="420"/>
      <c r="G125" s="409">
        <v>0</v>
      </c>
      <c r="H125" s="420"/>
      <c r="I125" s="409">
        <v>0</v>
      </c>
      <c r="J125" s="409">
        <v>0</v>
      </c>
      <c r="K125" s="420" t="s">
        <v>155</v>
      </c>
      <c r="L125" s="409">
        <v>0</v>
      </c>
      <c r="M125">
        <f t="shared" si="1"/>
        <v>7</v>
      </c>
      <c r="N125" t="s">
        <v>156</v>
      </c>
    </row>
    <row r="126" ht="15.75" hidden="1" spans="1:14">
      <c r="A126" s="422">
        <v>2012604</v>
      </c>
      <c r="B126" s="415" t="s">
        <v>220</v>
      </c>
      <c r="C126" s="409">
        <v>0</v>
      </c>
      <c r="D126" s="409">
        <v>0</v>
      </c>
      <c r="E126" s="409">
        <v>0</v>
      </c>
      <c r="F126" s="420"/>
      <c r="G126" s="409">
        <v>0</v>
      </c>
      <c r="H126" s="420"/>
      <c r="I126" s="409">
        <v>0</v>
      </c>
      <c r="J126" s="409">
        <v>0</v>
      </c>
      <c r="K126" s="420" t="s">
        <v>155</v>
      </c>
      <c r="L126" s="409">
        <v>0</v>
      </c>
      <c r="M126">
        <f t="shared" si="1"/>
        <v>7</v>
      </c>
      <c r="N126" t="s">
        <v>156</v>
      </c>
    </row>
    <row r="127" ht="15.75" hidden="1" spans="1:14">
      <c r="A127" s="422">
        <v>2012699</v>
      </c>
      <c r="B127" s="415" t="s">
        <v>221</v>
      </c>
      <c r="C127" s="409">
        <v>0</v>
      </c>
      <c r="D127" s="409">
        <v>0</v>
      </c>
      <c r="E127" s="409">
        <v>0</v>
      </c>
      <c r="F127" s="420"/>
      <c r="G127" s="409">
        <v>0</v>
      </c>
      <c r="H127" s="420"/>
      <c r="I127" s="409">
        <v>0</v>
      </c>
      <c r="J127" s="409">
        <v>0</v>
      </c>
      <c r="K127" s="420" t="s">
        <v>155</v>
      </c>
      <c r="L127" s="409">
        <v>0</v>
      </c>
      <c r="M127">
        <f t="shared" si="1"/>
        <v>7</v>
      </c>
      <c r="N127" t="s">
        <v>156</v>
      </c>
    </row>
    <row r="128" ht="15.75" spans="1:14">
      <c r="A128" s="410">
        <v>20128</v>
      </c>
      <c r="B128" s="421" t="s">
        <v>222</v>
      </c>
      <c r="C128" s="412">
        <v>38</v>
      </c>
      <c r="D128" s="412">
        <v>46</v>
      </c>
      <c r="E128" s="412">
        <v>42</v>
      </c>
      <c r="F128" s="407">
        <v>0.913</v>
      </c>
      <c r="G128" s="412">
        <v>-4</v>
      </c>
      <c r="H128" s="407">
        <v>-0.087</v>
      </c>
      <c r="I128" s="412">
        <v>47</v>
      </c>
      <c r="J128" s="412">
        <v>9</v>
      </c>
      <c r="K128" s="407">
        <v>0.236842105263158</v>
      </c>
      <c r="L128" s="409">
        <v>46</v>
      </c>
      <c r="M128">
        <f t="shared" si="1"/>
        <v>5</v>
      </c>
    </row>
    <row r="129" ht="15.75" spans="1:14">
      <c r="A129" s="422">
        <v>2012801</v>
      </c>
      <c r="B129" s="415" t="s">
        <v>152</v>
      </c>
      <c r="C129" s="416">
        <v>35</v>
      </c>
      <c r="D129" s="416">
        <v>43</v>
      </c>
      <c r="E129" s="416">
        <v>39</v>
      </c>
      <c r="F129" s="219">
        <v>0.907</v>
      </c>
      <c r="G129" s="416">
        <v>-3</v>
      </c>
      <c r="H129" s="219">
        <v>-0.0714</v>
      </c>
      <c r="I129" s="416">
        <v>46</v>
      </c>
      <c r="J129" s="416">
        <v>11</v>
      </c>
      <c r="K129" s="219">
        <v>0.314285714285714</v>
      </c>
      <c r="L129" s="409">
        <v>42</v>
      </c>
      <c r="M129">
        <f t="shared" si="1"/>
        <v>7</v>
      </c>
    </row>
    <row r="130" ht="15.75" spans="1:14">
      <c r="A130" s="422">
        <v>2012802</v>
      </c>
      <c r="B130" s="415" t="s">
        <v>153</v>
      </c>
      <c r="C130" s="416">
        <v>3</v>
      </c>
      <c r="D130" s="416">
        <v>3</v>
      </c>
      <c r="E130" s="416">
        <v>3</v>
      </c>
      <c r="F130" s="219">
        <v>1</v>
      </c>
      <c r="G130" s="416">
        <v>-1</v>
      </c>
      <c r="H130" s="219">
        <v>-0.25</v>
      </c>
      <c r="I130" s="416">
        <v>1</v>
      </c>
      <c r="J130" s="416">
        <v>-2</v>
      </c>
      <c r="K130" s="219">
        <v>-0.666666666666667</v>
      </c>
      <c r="L130" s="409">
        <v>4</v>
      </c>
      <c r="M130">
        <f t="shared" si="1"/>
        <v>7</v>
      </c>
    </row>
    <row r="131" ht="15.75" hidden="1" spans="1:14">
      <c r="A131" s="422">
        <v>2012803</v>
      </c>
      <c r="B131" s="415" t="s">
        <v>154</v>
      </c>
      <c r="C131" s="409">
        <v>0</v>
      </c>
      <c r="D131" s="409">
        <v>0</v>
      </c>
      <c r="E131" s="409">
        <v>0</v>
      </c>
      <c r="F131" s="420"/>
      <c r="G131" s="409">
        <v>0</v>
      </c>
      <c r="H131" s="420"/>
      <c r="I131" s="409">
        <v>0</v>
      </c>
      <c r="J131" s="409">
        <v>0</v>
      </c>
      <c r="K131" s="420" t="s">
        <v>155</v>
      </c>
      <c r="L131" s="409">
        <v>0</v>
      </c>
      <c r="M131">
        <f t="shared" si="1"/>
        <v>7</v>
      </c>
      <c r="N131" t="s">
        <v>156</v>
      </c>
    </row>
    <row r="132" ht="15.75" hidden="1" spans="1:14">
      <c r="A132" s="422">
        <v>2012899</v>
      </c>
      <c r="B132" s="415" t="s">
        <v>223</v>
      </c>
      <c r="C132" s="409">
        <v>0</v>
      </c>
      <c r="D132" s="409">
        <v>0</v>
      </c>
      <c r="E132" s="409">
        <v>0</v>
      </c>
      <c r="F132" s="420"/>
      <c r="G132" s="409">
        <v>0</v>
      </c>
      <c r="H132" s="420"/>
      <c r="I132" s="409">
        <v>0</v>
      </c>
      <c r="J132" s="409">
        <v>0</v>
      </c>
      <c r="K132" s="420" t="s">
        <v>155</v>
      </c>
      <c r="L132" s="409">
        <v>0</v>
      </c>
      <c r="M132">
        <f t="shared" si="1"/>
        <v>7</v>
      </c>
      <c r="N132" t="s">
        <v>156</v>
      </c>
    </row>
    <row r="133" ht="15.75" spans="1:14">
      <c r="A133" s="410">
        <v>20129</v>
      </c>
      <c r="B133" s="421" t="s">
        <v>224</v>
      </c>
      <c r="C133" s="412">
        <v>975</v>
      </c>
      <c r="D133" s="406">
        <v>1051</v>
      </c>
      <c r="E133" s="406">
        <v>1041</v>
      </c>
      <c r="F133" s="407">
        <v>0.9905</v>
      </c>
      <c r="G133" s="412">
        <v>-10</v>
      </c>
      <c r="H133" s="407">
        <v>-0.0095</v>
      </c>
      <c r="I133" s="406">
        <v>1129</v>
      </c>
      <c r="J133" s="412">
        <v>154</v>
      </c>
      <c r="K133" s="407">
        <v>0.157948717948718</v>
      </c>
      <c r="L133" s="409">
        <v>1051</v>
      </c>
      <c r="M133">
        <f t="shared" si="1"/>
        <v>5</v>
      </c>
    </row>
    <row r="134" ht="15.75" spans="1:14">
      <c r="A134" s="422">
        <v>2012901</v>
      </c>
      <c r="B134" s="415" t="s">
        <v>152</v>
      </c>
      <c r="C134" s="416">
        <v>82</v>
      </c>
      <c r="D134" s="416">
        <v>91</v>
      </c>
      <c r="E134" s="416">
        <v>89</v>
      </c>
      <c r="F134" s="219">
        <v>0.978</v>
      </c>
      <c r="G134" s="416">
        <v>7</v>
      </c>
      <c r="H134" s="219">
        <v>0.0854</v>
      </c>
      <c r="I134" s="416">
        <v>84</v>
      </c>
      <c r="J134" s="416">
        <v>2</v>
      </c>
      <c r="K134" s="219">
        <v>0.024390243902439</v>
      </c>
      <c r="L134" s="409">
        <v>82</v>
      </c>
      <c r="M134">
        <f t="shared" si="1"/>
        <v>7</v>
      </c>
    </row>
    <row r="135" ht="15.75" spans="1:14">
      <c r="A135" s="422">
        <v>2012902</v>
      </c>
      <c r="B135" s="415" t="s">
        <v>153</v>
      </c>
      <c r="C135" s="416">
        <v>145</v>
      </c>
      <c r="D135" s="416">
        <v>195</v>
      </c>
      <c r="E135" s="416">
        <v>188</v>
      </c>
      <c r="F135" s="219">
        <v>0.9641</v>
      </c>
      <c r="G135" s="416">
        <v>26</v>
      </c>
      <c r="H135" s="219">
        <v>0.1605</v>
      </c>
      <c r="I135" s="416">
        <v>184</v>
      </c>
      <c r="J135" s="416">
        <v>39</v>
      </c>
      <c r="K135" s="219">
        <v>0.268965517241379</v>
      </c>
      <c r="L135" s="409">
        <v>162</v>
      </c>
      <c r="M135">
        <f t="shared" ref="M135:M198" si="2">LEN(A135)</f>
        <v>7</v>
      </c>
    </row>
    <row r="136" ht="15.75" hidden="1" spans="1:14">
      <c r="A136" s="422">
        <v>2012903</v>
      </c>
      <c r="B136" s="415" t="s">
        <v>154</v>
      </c>
      <c r="C136" s="409">
        <v>0</v>
      </c>
      <c r="D136" s="409">
        <v>0</v>
      </c>
      <c r="E136" s="409">
        <v>0</v>
      </c>
      <c r="F136" s="420"/>
      <c r="G136" s="409">
        <v>0</v>
      </c>
      <c r="H136" s="420"/>
      <c r="I136" s="409">
        <v>0</v>
      </c>
      <c r="J136" s="409">
        <v>0</v>
      </c>
      <c r="K136" s="420" t="s">
        <v>155</v>
      </c>
      <c r="L136" s="409">
        <v>0</v>
      </c>
      <c r="M136">
        <f t="shared" si="2"/>
        <v>7</v>
      </c>
      <c r="N136" t="s">
        <v>156</v>
      </c>
    </row>
    <row r="137" ht="15.75" spans="1:14">
      <c r="A137" s="422">
        <v>2012906</v>
      </c>
      <c r="B137" s="415" t="s">
        <v>225</v>
      </c>
      <c r="C137" s="416">
        <v>0</v>
      </c>
      <c r="D137" s="416">
        <v>8</v>
      </c>
      <c r="E137" s="416">
        <v>8</v>
      </c>
      <c r="F137" s="219">
        <v>1</v>
      </c>
      <c r="G137" s="416">
        <v>0</v>
      </c>
      <c r="H137" s="219">
        <v>0</v>
      </c>
      <c r="I137" s="416">
        <v>16</v>
      </c>
      <c r="J137" s="416">
        <v>16</v>
      </c>
      <c r="K137" s="219" t="s">
        <v>155</v>
      </c>
      <c r="L137" s="409">
        <v>8</v>
      </c>
      <c r="M137">
        <f t="shared" si="2"/>
        <v>7</v>
      </c>
    </row>
    <row r="138" ht="15.75" hidden="1" spans="1:14">
      <c r="A138" s="422">
        <v>2012950</v>
      </c>
      <c r="B138" s="415" t="s">
        <v>162</v>
      </c>
      <c r="C138" s="409">
        <v>0</v>
      </c>
      <c r="D138" s="409">
        <v>0</v>
      </c>
      <c r="E138" s="409">
        <v>0</v>
      </c>
      <c r="F138" s="420"/>
      <c r="G138" s="409">
        <v>0</v>
      </c>
      <c r="H138" s="420"/>
      <c r="I138" s="409">
        <v>0</v>
      </c>
      <c r="J138" s="409">
        <v>0</v>
      </c>
      <c r="K138" s="420" t="s">
        <v>155</v>
      </c>
      <c r="L138" s="409">
        <v>0</v>
      </c>
      <c r="M138">
        <f t="shared" si="2"/>
        <v>7</v>
      </c>
      <c r="N138" t="s">
        <v>156</v>
      </c>
    </row>
    <row r="139" ht="15.75" spans="1:14">
      <c r="A139" s="422">
        <v>2012999</v>
      </c>
      <c r="B139" s="415" t="s">
        <v>226</v>
      </c>
      <c r="C139" s="416">
        <v>748</v>
      </c>
      <c r="D139" s="416">
        <v>757</v>
      </c>
      <c r="E139" s="416">
        <v>756</v>
      </c>
      <c r="F139" s="219">
        <v>0.9987</v>
      </c>
      <c r="G139" s="416">
        <v>-43</v>
      </c>
      <c r="H139" s="219">
        <v>-0.0538</v>
      </c>
      <c r="I139" s="416">
        <v>845</v>
      </c>
      <c r="J139" s="416">
        <v>97</v>
      </c>
      <c r="K139" s="219">
        <v>0.129679144385027</v>
      </c>
      <c r="L139" s="409">
        <v>799</v>
      </c>
      <c r="M139">
        <f t="shared" si="2"/>
        <v>7</v>
      </c>
    </row>
    <row r="140" ht="15.75" spans="1:14">
      <c r="A140" s="410">
        <v>20131</v>
      </c>
      <c r="B140" s="421" t="s">
        <v>227</v>
      </c>
      <c r="C140" s="406">
        <v>1724</v>
      </c>
      <c r="D140" s="406">
        <v>2070</v>
      </c>
      <c r="E140" s="406">
        <v>1898</v>
      </c>
      <c r="F140" s="407">
        <v>0.9169</v>
      </c>
      <c r="G140" s="412">
        <v>184</v>
      </c>
      <c r="H140" s="407">
        <v>0.1074</v>
      </c>
      <c r="I140" s="406">
        <v>1904</v>
      </c>
      <c r="J140" s="412">
        <v>180</v>
      </c>
      <c r="K140" s="407">
        <v>0.104408352668213</v>
      </c>
      <c r="L140" s="409">
        <v>1714</v>
      </c>
      <c r="M140">
        <f t="shared" si="2"/>
        <v>5</v>
      </c>
    </row>
    <row r="141" ht="15.75" spans="1:14">
      <c r="A141" s="422">
        <v>2013101</v>
      </c>
      <c r="B141" s="415" t="s">
        <v>152</v>
      </c>
      <c r="C141" s="416">
        <v>1175</v>
      </c>
      <c r="D141" s="417">
        <v>1346</v>
      </c>
      <c r="E141" s="416">
        <v>1324</v>
      </c>
      <c r="F141" s="219">
        <v>0.9837</v>
      </c>
      <c r="G141" s="416">
        <v>92</v>
      </c>
      <c r="H141" s="219">
        <v>0.0747</v>
      </c>
      <c r="I141" s="416">
        <v>1335</v>
      </c>
      <c r="J141" s="416">
        <v>160</v>
      </c>
      <c r="K141" s="219">
        <v>0.136170212765957</v>
      </c>
      <c r="L141" s="409">
        <v>1232</v>
      </c>
      <c r="M141">
        <f t="shared" si="2"/>
        <v>7</v>
      </c>
    </row>
    <row r="142" ht="15.75" spans="1:14">
      <c r="A142" s="422">
        <v>2013102</v>
      </c>
      <c r="B142" s="415" t="s">
        <v>153</v>
      </c>
      <c r="C142" s="416">
        <v>412</v>
      </c>
      <c r="D142" s="416">
        <v>432</v>
      </c>
      <c r="E142" s="416">
        <v>396</v>
      </c>
      <c r="F142" s="219">
        <v>0.9167</v>
      </c>
      <c r="G142" s="416">
        <v>15</v>
      </c>
      <c r="H142" s="219">
        <v>0.0394</v>
      </c>
      <c r="I142" s="416">
        <v>462</v>
      </c>
      <c r="J142" s="416">
        <v>50</v>
      </c>
      <c r="K142" s="219">
        <v>0.121359223300971</v>
      </c>
      <c r="L142" s="409">
        <v>381</v>
      </c>
      <c r="M142">
        <f t="shared" si="2"/>
        <v>7</v>
      </c>
    </row>
    <row r="143" ht="15.75" hidden="1" spans="1:14">
      <c r="A143" s="422">
        <v>2013103</v>
      </c>
      <c r="B143" s="415" t="s">
        <v>154</v>
      </c>
      <c r="C143" s="409">
        <v>0</v>
      </c>
      <c r="D143" s="409">
        <v>0</v>
      </c>
      <c r="E143" s="409">
        <v>0</v>
      </c>
      <c r="F143" s="420"/>
      <c r="G143" s="409">
        <v>0</v>
      </c>
      <c r="H143" s="420"/>
      <c r="I143" s="409">
        <v>0</v>
      </c>
      <c r="J143" s="409">
        <v>0</v>
      </c>
      <c r="K143" s="420" t="s">
        <v>155</v>
      </c>
      <c r="L143" s="409">
        <v>0</v>
      </c>
      <c r="M143">
        <f t="shared" si="2"/>
        <v>7</v>
      </c>
      <c r="N143" t="s">
        <v>156</v>
      </c>
    </row>
    <row r="144" ht="15.75" spans="1:14">
      <c r="A144" s="422">
        <v>2013105</v>
      </c>
      <c r="B144" s="415" t="s">
        <v>228</v>
      </c>
      <c r="C144" s="416">
        <v>9</v>
      </c>
      <c r="D144" s="416">
        <v>15</v>
      </c>
      <c r="E144" s="416">
        <v>15</v>
      </c>
      <c r="F144" s="219">
        <v>1</v>
      </c>
      <c r="G144" s="416">
        <v>-8</v>
      </c>
      <c r="H144" s="219">
        <v>-0.3478</v>
      </c>
      <c r="I144" s="416">
        <v>9</v>
      </c>
      <c r="J144" s="416">
        <v>0</v>
      </c>
      <c r="K144" s="219">
        <v>0</v>
      </c>
      <c r="L144" s="409">
        <v>23</v>
      </c>
      <c r="M144">
        <f t="shared" si="2"/>
        <v>7</v>
      </c>
    </row>
    <row r="145" ht="15.75" spans="1:14">
      <c r="A145" s="422">
        <v>2013150</v>
      </c>
      <c r="B145" s="415" t="s">
        <v>162</v>
      </c>
      <c r="C145" s="416">
        <v>32</v>
      </c>
      <c r="D145" s="416">
        <v>40</v>
      </c>
      <c r="E145" s="416">
        <v>40</v>
      </c>
      <c r="F145" s="219">
        <v>1</v>
      </c>
      <c r="G145" s="416">
        <v>27</v>
      </c>
      <c r="H145" s="219">
        <v>2.0769</v>
      </c>
      <c r="I145" s="416">
        <v>48</v>
      </c>
      <c r="J145" s="416">
        <v>16</v>
      </c>
      <c r="K145" s="219">
        <v>0.5</v>
      </c>
      <c r="L145" s="409">
        <v>13</v>
      </c>
      <c r="M145">
        <f t="shared" si="2"/>
        <v>7</v>
      </c>
    </row>
    <row r="146" ht="15.75" spans="1:14">
      <c r="A146" s="422">
        <v>2013199</v>
      </c>
      <c r="B146" s="415" t="s">
        <v>229</v>
      </c>
      <c r="C146" s="416">
        <v>96</v>
      </c>
      <c r="D146" s="416">
        <v>237</v>
      </c>
      <c r="E146" s="416">
        <v>123</v>
      </c>
      <c r="F146" s="219">
        <v>0.519</v>
      </c>
      <c r="G146" s="416">
        <v>58</v>
      </c>
      <c r="H146" s="219">
        <v>0.8923</v>
      </c>
      <c r="I146" s="416">
        <v>50</v>
      </c>
      <c r="J146" s="416">
        <v>-46</v>
      </c>
      <c r="K146" s="219">
        <v>-0.479166666666667</v>
      </c>
      <c r="L146" s="409">
        <v>65</v>
      </c>
      <c r="M146">
        <f t="shared" si="2"/>
        <v>7</v>
      </c>
    </row>
    <row r="147" ht="15.75" spans="1:14">
      <c r="A147" s="410">
        <v>20132</v>
      </c>
      <c r="B147" s="421" t="s">
        <v>230</v>
      </c>
      <c r="C147" s="406">
        <v>2750</v>
      </c>
      <c r="D147" s="406">
        <v>2473</v>
      </c>
      <c r="E147" s="406">
        <v>2343</v>
      </c>
      <c r="F147" s="407">
        <v>0.9474</v>
      </c>
      <c r="G147" s="412">
        <v>-324</v>
      </c>
      <c r="H147" s="407">
        <v>-0.1215</v>
      </c>
      <c r="I147" s="406">
        <v>1220</v>
      </c>
      <c r="J147" s="406">
        <v>-1530</v>
      </c>
      <c r="K147" s="407">
        <v>-0.556363636363636</v>
      </c>
      <c r="L147" s="409">
        <v>2667</v>
      </c>
      <c r="M147">
        <f t="shared" si="2"/>
        <v>5</v>
      </c>
    </row>
    <row r="148" ht="15.75" spans="1:14">
      <c r="A148" s="422">
        <v>2013201</v>
      </c>
      <c r="B148" s="415" t="s">
        <v>152</v>
      </c>
      <c r="C148" s="416">
        <v>2426</v>
      </c>
      <c r="D148" s="417">
        <v>2086</v>
      </c>
      <c r="E148" s="416">
        <v>2107</v>
      </c>
      <c r="F148" s="219">
        <v>1.0101</v>
      </c>
      <c r="G148" s="416">
        <v>-272</v>
      </c>
      <c r="H148" s="219">
        <v>-0.1143</v>
      </c>
      <c r="I148" s="416">
        <v>662</v>
      </c>
      <c r="J148" s="417">
        <v>-1764</v>
      </c>
      <c r="K148" s="219">
        <v>-0.727122835943941</v>
      </c>
      <c r="L148" s="409">
        <v>2379</v>
      </c>
      <c r="M148">
        <f t="shared" si="2"/>
        <v>7</v>
      </c>
    </row>
    <row r="149" ht="15.75" spans="1:14">
      <c r="A149" s="422">
        <v>2013202</v>
      </c>
      <c r="B149" s="415" t="s">
        <v>153</v>
      </c>
      <c r="C149" s="416">
        <v>229</v>
      </c>
      <c r="D149" s="416">
        <v>229</v>
      </c>
      <c r="E149" s="416">
        <v>155</v>
      </c>
      <c r="F149" s="219">
        <v>0.6769</v>
      </c>
      <c r="G149" s="416">
        <v>80</v>
      </c>
      <c r="H149" s="219">
        <v>1.0667</v>
      </c>
      <c r="I149" s="416">
        <v>498</v>
      </c>
      <c r="J149" s="416">
        <v>269</v>
      </c>
      <c r="K149" s="219">
        <v>1.17467248908297</v>
      </c>
      <c r="L149" s="409">
        <v>75</v>
      </c>
      <c r="M149">
        <f t="shared" si="2"/>
        <v>7</v>
      </c>
    </row>
    <row r="150" ht="15.75" hidden="1" spans="1:14">
      <c r="A150" s="422">
        <v>2013203</v>
      </c>
      <c r="B150" s="415" t="s">
        <v>154</v>
      </c>
      <c r="C150" s="409">
        <v>0</v>
      </c>
      <c r="D150" s="409">
        <v>0</v>
      </c>
      <c r="E150" s="409">
        <v>0</v>
      </c>
      <c r="F150" s="420"/>
      <c r="G150" s="409">
        <v>0</v>
      </c>
      <c r="H150" s="420"/>
      <c r="I150" s="409">
        <v>0</v>
      </c>
      <c r="J150" s="409">
        <v>0</v>
      </c>
      <c r="K150" s="420" t="s">
        <v>155</v>
      </c>
      <c r="L150" s="409">
        <v>0</v>
      </c>
      <c r="M150">
        <f t="shared" si="2"/>
        <v>7</v>
      </c>
      <c r="N150" t="s">
        <v>156</v>
      </c>
    </row>
    <row r="151" ht="15.75" hidden="1" spans="1:14">
      <c r="A151" s="422">
        <v>2013204</v>
      </c>
      <c r="B151" s="415" t="s">
        <v>231</v>
      </c>
      <c r="C151" s="409">
        <v>0</v>
      </c>
      <c r="D151" s="409">
        <v>0</v>
      </c>
      <c r="E151" s="409">
        <v>0</v>
      </c>
      <c r="F151" s="420"/>
      <c r="G151" s="409">
        <v>0</v>
      </c>
      <c r="H151" s="420"/>
      <c r="I151" s="409">
        <v>0</v>
      </c>
      <c r="J151" s="409">
        <v>0</v>
      </c>
      <c r="K151" s="420" t="s">
        <v>155</v>
      </c>
      <c r="L151" s="409">
        <v>0</v>
      </c>
      <c r="M151">
        <f t="shared" si="2"/>
        <v>7</v>
      </c>
      <c r="N151" t="s">
        <v>156</v>
      </c>
    </row>
    <row r="152" ht="15.75" spans="1:14">
      <c r="A152" s="422">
        <v>2013250</v>
      </c>
      <c r="B152" s="415" t="s">
        <v>162</v>
      </c>
      <c r="C152" s="416">
        <v>5</v>
      </c>
      <c r="D152" s="416">
        <v>6</v>
      </c>
      <c r="E152" s="416">
        <v>6</v>
      </c>
      <c r="F152" s="219">
        <v>1</v>
      </c>
      <c r="G152" s="416">
        <v>3</v>
      </c>
      <c r="H152" s="219">
        <v>1</v>
      </c>
      <c r="I152" s="416">
        <v>10</v>
      </c>
      <c r="J152" s="416">
        <v>5</v>
      </c>
      <c r="K152" s="219">
        <v>1</v>
      </c>
      <c r="L152" s="409">
        <v>3</v>
      </c>
      <c r="M152">
        <f t="shared" si="2"/>
        <v>7</v>
      </c>
    </row>
    <row r="153" ht="15.75" spans="1:14">
      <c r="A153" s="422">
        <v>2013299</v>
      </c>
      <c r="B153" s="415" t="s">
        <v>232</v>
      </c>
      <c r="C153" s="416">
        <v>90</v>
      </c>
      <c r="D153" s="416">
        <v>152</v>
      </c>
      <c r="E153" s="416">
        <v>75</v>
      </c>
      <c r="F153" s="219">
        <v>0.4934</v>
      </c>
      <c r="G153" s="416">
        <v>-135</v>
      </c>
      <c r="H153" s="219">
        <v>-0.6429</v>
      </c>
      <c r="I153" s="416">
        <v>50</v>
      </c>
      <c r="J153" s="416">
        <v>-40</v>
      </c>
      <c r="K153" s="219">
        <v>-0.444444444444444</v>
      </c>
      <c r="L153" s="409">
        <v>210</v>
      </c>
      <c r="M153">
        <f t="shared" si="2"/>
        <v>7</v>
      </c>
    </row>
    <row r="154" ht="15.75" spans="1:14">
      <c r="A154" s="410">
        <v>20133</v>
      </c>
      <c r="B154" s="421" t="s">
        <v>233</v>
      </c>
      <c r="C154" s="412">
        <v>380</v>
      </c>
      <c r="D154" s="412">
        <v>473</v>
      </c>
      <c r="E154" s="412">
        <v>410</v>
      </c>
      <c r="F154" s="407">
        <v>0.8668</v>
      </c>
      <c r="G154" s="412">
        <v>2</v>
      </c>
      <c r="H154" s="407">
        <v>0.0049</v>
      </c>
      <c r="I154" s="412">
        <v>415</v>
      </c>
      <c r="J154" s="412">
        <v>35</v>
      </c>
      <c r="K154" s="407">
        <v>0.0921052631578947</v>
      </c>
      <c r="L154" s="409">
        <v>408</v>
      </c>
      <c r="M154">
        <f t="shared" si="2"/>
        <v>5</v>
      </c>
    </row>
    <row r="155" ht="15.75" spans="1:14">
      <c r="A155" s="422">
        <v>2013301</v>
      </c>
      <c r="B155" s="415" t="s">
        <v>152</v>
      </c>
      <c r="C155" s="416">
        <v>222</v>
      </c>
      <c r="D155" s="416">
        <v>256</v>
      </c>
      <c r="E155" s="416">
        <v>246</v>
      </c>
      <c r="F155" s="219">
        <v>0.9609</v>
      </c>
      <c r="G155" s="416">
        <v>48</v>
      </c>
      <c r="H155" s="219">
        <v>0.2424</v>
      </c>
      <c r="I155" s="416">
        <v>246</v>
      </c>
      <c r="J155" s="416">
        <v>24</v>
      </c>
      <c r="K155" s="219">
        <v>0.108108108108108</v>
      </c>
      <c r="L155" s="409">
        <v>198</v>
      </c>
      <c r="M155">
        <f t="shared" si="2"/>
        <v>7</v>
      </c>
    </row>
    <row r="156" ht="15.75" spans="1:14">
      <c r="A156" s="422">
        <v>2013302</v>
      </c>
      <c r="B156" s="415" t="s">
        <v>153</v>
      </c>
      <c r="C156" s="416">
        <v>144</v>
      </c>
      <c r="D156" s="416">
        <v>149</v>
      </c>
      <c r="E156" s="416">
        <v>97</v>
      </c>
      <c r="F156" s="219">
        <v>0.651</v>
      </c>
      <c r="G156" s="416">
        <v>-29</v>
      </c>
      <c r="H156" s="219">
        <v>-0.2302</v>
      </c>
      <c r="I156" s="416">
        <v>149</v>
      </c>
      <c r="J156" s="416">
        <v>5</v>
      </c>
      <c r="K156" s="219">
        <v>0.0347222222222222</v>
      </c>
      <c r="L156" s="409">
        <v>126</v>
      </c>
      <c r="M156">
        <f t="shared" si="2"/>
        <v>7</v>
      </c>
    </row>
    <row r="157" ht="15.75" hidden="1" spans="1:14">
      <c r="A157" s="422">
        <v>2013303</v>
      </c>
      <c r="B157" s="415" t="s">
        <v>154</v>
      </c>
      <c r="C157" s="409">
        <v>0</v>
      </c>
      <c r="D157" s="409">
        <v>0</v>
      </c>
      <c r="E157" s="409">
        <v>0</v>
      </c>
      <c r="F157" s="420"/>
      <c r="G157" s="409">
        <v>0</v>
      </c>
      <c r="H157" s="420"/>
      <c r="I157" s="409">
        <v>0</v>
      </c>
      <c r="J157" s="409">
        <v>0</v>
      </c>
      <c r="K157" s="420" t="s">
        <v>155</v>
      </c>
      <c r="L157" s="409">
        <v>0</v>
      </c>
      <c r="M157">
        <f t="shared" si="2"/>
        <v>7</v>
      </c>
      <c r="N157" t="s">
        <v>156</v>
      </c>
    </row>
    <row r="158" ht="15.75" hidden="1" spans="1:14">
      <c r="A158" s="422">
        <v>2013304</v>
      </c>
      <c r="B158" s="415" t="s">
        <v>234</v>
      </c>
      <c r="C158" s="409">
        <v>0</v>
      </c>
      <c r="D158" s="409">
        <v>0</v>
      </c>
      <c r="E158" s="409">
        <v>0</v>
      </c>
      <c r="F158" s="420"/>
      <c r="G158" s="409">
        <v>0</v>
      </c>
      <c r="H158" s="420"/>
      <c r="I158" s="409">
        <v>0</v>
      </c>
      <c r="J158" s="409">
        <v>0</v>
      </c>
      <c r="K158" s="420" t="s">
        <v>155</v>
      </c>
      <c r="L158" s="409">
        <v>0</v>
      </c>
      <c r="M158">
        <f t="shared" si="2"/>
        <v>7</v>
      </c>
      <c r="N158" t="s">
        <v>156</v>
      </c>
    </row>
    <row r="159" ht="15.75" spans="1:14">
      <c r="A159" s="422">
        <v>2013350</v>
      </c>
      <c r="B159" s="415" t="s">
        <v>162</v>
      </c>
      <c r="C159" s="416">
        <v>4</v>
      </c>
      <c r="D159" s="416">
        <v>7</v>
      </c>
      <c r="E159" s="416">
        <v>7</v>
      </c>
      <c r="F159" s="219">
        <v>1</v>
      </c>
      <c r="G159" s="416">
        <v>0</v>
      </c>
      <c r="H159" s="219">
        <v>0</v>
      </c>
      <c r="I159" s="416">
        <v>12</v>
      </c>
      <c r="J159" s="416">
        <v>8</v>
      </c>
      <c r="K159" s="219">
        <v>2</v>
      </c>
      <c r="L159" s="409">
        <v>7</v>
      </c>
      <c r="M159">
        <f t="shared" si="2"/>
        <v>7</v>
      </c>
    </row>
    <row r="160" ht="15.75" spans="1:14">
      <c r="A160" s="422">
        <v>2013399</v>
      </c>
      <c r="B160" s="415" t="s">
        <v>235</v>
      </c>
      <c r="C160" s="416">
        <v>10</v>
      </c>
      <c r="D160" s="416">
        <v>61</v>
      </c>
      <c r="E160" s="416">
        <v>60</v>
      </c>
      <c r="F160" s="219">
        <v>0.9836</v>
      </c>
      <c r="G160" s="416">
        <v>-17</v>
      </c>
      <c r="H160" s="219">
        <v>-0.2208</v>
      </c>
      <c r="I160" s="416">
        <v>8</v>
      </c>
      <c r="J160" s="416">
        <v>-2</v>
      </c>
      <c r="K160" s="219">
        <v>-0.2</v>
      </c>
      <c r="L160" s="409">
        <v>77</v>
      </c>
      <c r="M160">
        <f t="shared" si="2"/>
        <v>7</v>
      </c>
    </row>
    <row r="161" ht="15.75" spans="1:14">
      <c r="A161" s="410">
        <v>20134</v>
      </c>
      <c r="B161" s="421" t="s">
        <v>236</v>
      </c>
      <c r="C161" s="412">
        <v>182</v>
      </c>
      <c r="D161" s="412">
        <v>201</v>
      </c>
      <c r="E161" s="412">
        <v>185</v>
      </c>
      <c r="F161" s="407">
        <v>0.9204</v>
      </c>
      <c r="G161" s="412">
        <v>-9</v>
      </c>
      <c r="H161" s="407">
        <v>-0.0464</v>
      </c>
      <c r="I161" s="412">
        <v>186</v>
      </c>
      <c r="J161" s="412">
        <v>4</v>
      </c>
      <c r="K161" s="407">
        <v>0.021978021978022</v>
      </c>
      <c r="L161" s="409">
        <v>194</v>
      </c>
      <c r="M161">
        <f t="shared" si="2"/>
        <v>5</v>
      </c>
    </row>
    <row r="162" ht="15.75" spans="1:14">
      <c r="A162" s="422">
        <v>2013401</v>
      </c>
      <c r="B162" s="415" t="s">
        <v>152</v>
      </c>
      <c r="C162" s="416">
        <v>112</v>
      </c>
      <c r="D162" s="416">
        <v>126</v>
      </c>
      <c r="E162" s="416">
        <v>120</v>
      </c>
      <c r="F162" s="219">
        <v>0.9524</v>
      </c>
      <c r="G162" s="416">
        <v>4</v>
      </c>
      <c r="H162" s="219">
        <v>0.0345</v>
      </c>
      <c r="I162" s="416">
        <v>116</v>
      </c>
      <c r="J162" s="416">
        <v>4</v>
      </c>
      <c r="K162" s="219">
        <v>0.0357142857142857</v>
      </c>
      <c r="L162" s="409">
        <v>116</v>
      </c>
      <c r="M162">
        <f t="shared" si="2"/>
        <v>7</v>
      </c>
    </row>
    <row r="163" ht="15.75" spans="1:14">
      <c r="A163" s="422">
        <v>2013402</v>
      </c>
      <c r="B163" s="415" t="s">
        <v>153</v>
      </c>
      <c r="C163" s="416">
        <v>50</v>
      </c>
      <c r="D163" s="416">
        <v>55</v>
      </c>
      <c r="E163" s="416">
        <v>45</v>
      </c>
      <c r="F163" s="219">
        <v>0.8182</v>
      </c>
      <c r="G163" s="416">
        <v>-6</v>
      </c>
      <c r="H163" s="219">
        <v>-0.1176</v>
      </c>
      <c r="I163" s="416">
        <v>50</v>
      </c>
      <c r="J163" s="416">
        <v>0</v>
      </c>
      <c r="K163" s="219">
        <v>0</v>
      </c>
      <c r="L163" s="409">
        <v>51</v>
      </c>
      <c r="M163">
        <f t="shared" si="2"/>
        <v>7</v>
      </c>
    </row>
    <row r="164" ht="15.75" hidden="1" spans="1:14">
      <c r="A164" s="422">
        <v>2013403</v>
      </c>
      <c r="B164" s="415" t="s">
        <v>154</v>
      </c>
      <c r="C164" s="409">
        <v>0</v>
      </c>
      <c r="D164" s="409">
        <v>0</v>
      </c>
      <c r="E164" s="409">
        <v>0</v>
      </c>
      <c r="F164" s="420"/>
      <c r="G164" s="409">
        <v>0</v>
      </c>
      <c r="H164" s="420"/>
      <c r="I164" s="409">
        <v>0</v>
      </c>
      <c r="J164" s="409">
        <v>0</v>
      </c>
      <c r="K164" s="420" t="s">
        <v>155</v>
      </c>
      <c r="L164" s="409">
        <v>0</v>
      </c>
      <c r="M164">
        <f t="shared" si="2"/>
        <v>7</v>
      </c>
      <c r="N164" t="s">
        <v>156</v>
      </c>
    </row>
    <row r="165" ht="15.75" spans="1:14">
      <c r="A165" s="422">
        <v>2013404</v>
      </c>
      <c r="B165" s="415" t="s">
        <v>237</v>
      </c>
      <c r="C165" s="416">
        <v>20</v>
      </c>
      <c r="D165" s="416">
        <v>20</v>
      </c>
      <c r="E165" s="416">
        <v>20</v>
      </c>
      <c r="F165" s="219">
        <v>1</v>
      </c>
      <c r="G165" s="416">
        <v>-3</v>
      </c>
      <c r="H165" s="219">
        <v>-0.1304</v>
      </c>
      <c r="I165" s="416">
        <v>20</v>
      </c>
      <c r="J165" s="416">
        <v>0</v>
      </c>
      <c r="K165" s="219">
        <v>0</v>
      </c>
      <c r="L165" s="409">
        <v>23</v>
      </c>
      <c r="M165">
        <f t="shared" si="2"/>
        <v>7</v>
      </c>
    </row>
    <row r="166" ht="15.75" hidden="1" spans="1:14">
      <c r="A166" s="422">
        <v>2013405</v>
      </c>
      <c r="B166" s="415" t="s">
        <v>238</v>
      </c>
      <c r="C166" s="409">
        <v>0</v>
      </c>
      <c r="D166" s="409">
        <v>0</v>
      </c>
      <c r="E166" s="409">
        <v>0</v>
      </c>
      <c r="F166" s="420"/>
      <c r="G166" s="409">
        <v>0</v>
      </c>
      <c r="H166" s="420"/>
      <c r="I166" s="409">
        <v>0</v>
      </c>
      <c r="J166" s="409">
        <v>0</v>
      </c>
      <c r="K166" s="420" t="s">
        <v>155</v>
      </c>
      <c r="L166" s="409">
        <v>0</v>
      </c>
      <c r="M166">
        <f t="shared" si="2"/>
        <v>7</v>
      </c>
      <c r="N166" t="s">
        <v>156</v>
      </c>
    </row>
    <row r="167" ht="15.75" hidden="1" spans="1:14">
      <c r="A167" s="422">
        <v>2013450</v>
      </c>
      <c r="B167" s="415" t="s">
        <v>162</v>
      </c>
      <c r="C167" s="409">
        <v>0</v>
      </c>
      <c r="D167" s="409">
        <v>0</v>
      </c>
      <c r="E167" s="409">
        <v>0</v>
      </c>
      <c r="F167" s="420"/>
      <c r="G167" s="409">
        <v>0</v>
      </c>
      <c r="H167" s="420"/>
      <c r="I167" s="409">
        <v>0</v>
      </c>
      <c r="J167" s="409">
        <v>0</v>
      </c>
      <c r="K167" s="420" t="s">
        <v>155</v>
      </c>
      <c r="L167" s="409">
        <v>0</v>
      </c>
      <c r="M167">
        <f t="shared" si="2"/>
        <v>7</v>
      </c>
      <c r="N167" t="s">
        <v>156</v>
      </c>
    </row>
    <row r="168" ht="15.75" spans="1:14">
      <c r="A168" s="422">
        <v>2013499</v>
      </c>
      <c r="B168" s="415" t="s">
        <v>239</v>
      </c>
      <c r="C168" s="416">
        <v>0</v>
      </c>
      <c r="D168" s="416">
        <v>0</v>
      </c>
      <c r="E168" s="416">
        <v>0</v>
      </c>
      <c r="F168" s="219"/>
      <c r="G168" s="416">
        <v>-4</v>
      </c>
      <c r="H168" s="219">
        <v>-1</v>
      </c>
      <c r="I168" s="416">
        <v>0</v>
      </c>
      <c r="J168" s="416">
        <v>0</v>
      </c>
      <c r="K168" s="219" t="s">
        <v>155</v>
      </c>
      <c r="L168" s="409">
        <v>4</v>
      </c>
      <c r="M168">
        <f t="shared" si="2"/>
        <v>7</v>
      </c>
    </row>
    <row r="169" ht="15.75" spans="1:14">
      <c r="A169" s="410">
        <v>20136</v>
      </c>
      <c r="B169" s="421" t="s">
        <v>240</v>
      </c>
      <c r="C169" s="412">
        <v>50</v>
      </c>
      <c r="D169" s="412">
        <v>50</v>
      </c>
      <c r="E169" s="412">
        <v>41</v>
      </c>
      <c r="F169" s="407">
        <v>0.82</v>
      </c>
      <c r="G169" s="412">
        <v>-25</v>
      </c>
      <c r="H169" s="407">
        <v>-0.3788</v>
      </c>
      <c r="I169" s="412">
        <v>50</v>
      </c>
      <c r="J169" s="412">
        <v>0</v>
      </c>
      <c r="K169" s="407">
        <v>0</v>
      </c>
      <c r="L169" s="409">
        <v>66</v>
      </c>
      <c r="M169">
        <f t="shared" si="2"/>
        <v>5</v>
      </c>
    </row>
    <row r="170" ht="15.75" hidden="1" spans="1:14">
      <c r="A170" s="422">
        <v>2013601</v>
      </c>
      <c r="B170" s="415" t="s">
        <v>152</v>
      </c>
      <c r="C170" s="409">
        <v>0</v>
      </c>
      <c r="D170" s="409">
        <v>0</v>
      </c>
      <c r="E170" s="409">
        <v>0</v>
      </c>
      <c r="F170" s="420"/>
      <c r="G170" s="409">
        <v>0</v>
      </c>
      <c r="H170" s="420"/>
      <c r="I170" s="409">
        <v>0</v>
      </c>
      <c r="J170" s="409">
        <v>0</v>
      </c>
      <c r="K170" s="420" t="s">
        <v>155</v>
      </c>
      <c r="L170" s="409">
        <v>0</v>
      </c>
      <c r="M170">
        <f t="shared" si="2"/>
        <v>7</v>
      </c>
      <c r="N170" t="s">
        <v>156</v>
      </c>
    </row>
    <row r="171" ht="15.75" spans="1:14">
      <c r="A171" s="422">
        <v>2013602</v>
      </c>
      <c r="B171" s="415" t="s">
        <v>153</v>
      </c>
      <c r="C171" s="416">
        <v>11</v>
      </c>
      <c r="D171" s="416">
        <v>11</v>
      </c>
      <c r="E171" s="416">
        <v>11</v>
      </c>
      <c r="F171" s="219">
        <v>1</v>
      </c>
      <c r="G171" s="416">
        <v>-4</v>
      </c>
      <c r="H171" s="219">
        <v>-0.2667</v>
      </c>
      <c r="I171" s="416">
        <v>11</v>
      </c>
      <c r="J171" s="416">
        <v>0</v>
      </c>
      <c r="K171" s="219">
        <v>0</v>
      </c>
      <c r="L171" s="409">
        <v>15</v>
      </c>
      <c r="M171">
        <f t="shared" si="2"/>
        <v>7</v>
      </c>
    </row>
    <row r="172" ht="15.75" hidden="1" spans="1:14">
      <c r="A172" s="422">
        <v>2013603</v>
      </c>
      <c r="B172" s="415" t="s">
        <v>154</v>
      </c>
      <c r="C172" s="409">
        <v>0</v>
      </c>
      <c r="D172" s="409">
        <v>0</v>
      </c>
      <c r="E172" s="409">
        <v>0</v>
      </c>
      <c r="F172" s="420"/>
      <c r="G172" s="409">
        <v>0</v>
      </c>
      <c r="H172" s="420"/>
      <c r="I172" s="409">
        <v>0</v>
      </c>
      <c r="J172" s="409">
        <v>0</v>
      </c>
      <c r="K172" s="420" t="s">
        <v>155</v>
      </c>
      <c r="L172" s="409">
        <v>0</v>
      </c>
      <c r="M172">
        <f t="shared" si="2"/>
        <v>7</v>
      </c>
      <c r="N172" t="s">
        <v>156</v>
      </c>
    </row>
    <row r="173" ht="15.75" hidden="1" spans="1:14">
      <c r="A173" s="422">
        <v>2013650</v>
      </c>
      <c r="B173" s="415" t="s">
        <v>162</v>
      </c>
      <c r="C173" s="409">
        <v>0</v>
      </c>
      <c r="D173" s="409">
        <v>0</v>
      </c>
      <c r="E173" s="409">
        <v>0</v>
      </c>
      <c r="F173" s="420"/>
      <c r="G173" s="409">
        <v>0</v>
      </c>
      <c r="H173" s="420"/>
      <c r="I173" s="409">
        <v>0</v>
      </c>
      <c r="J173" s="409">
        <v>0</v>
      </c>
      <c r="K173" s="420" t="s">
        <v>155</v>
      </c>
      <c r="L173" s="409">
        <v>0</v>
      </c>
      <c r="M173">
        <f t="shared" si="2"/>
        <v>7</v>
      </c>
      <c r="N173" t="s">
        <v>156</v>
      </c>
    </row>
    <row r="174" ht="15.75" spans="1:14">
      <c r="A174" s="422">
        <v>2013699</v>
      </c>
      <c r="B174" s="415" t="s">
        <v>240</v>
      </c>
      <c r="C174" s="416">
        <v>39</v>
      </c>
      <c r="D174" s="416">
        <v>39</v>
      </c>
      <c r="E174" s="416">
        <v>30</v>
      </c>
      <c r="F174" s="219">
        <v>0.7692</v>
      </c>
      <c r="G174" s="416">
        <v>-21</v>
      </c>
      <c r="H174" s="219">
        <v>-0.4118</v>
      </c>
      <c r="I174" s="416">
        <v>39</v>
      </c>
      <c r="J174" s="416">
        <v>0</v>
      </c>
      <c r="K174" s="219">
        <v>0</v>
      </c>
      <c r="L174" s="409">
        <v>51</v>
      </c>
      <c r="M174">
        <f t="shared" si="2"/>
        <v>7</v>
      </c>
    </row>
    <row r="175" ht="15.75" spans="1:14">
      <c r="A175" s="410">
        <v>20138</v>
      </c>
      <c r="B175" s="424" t="s">
        <v>241</v>
      </c>
      <c r="C175" s="406">
        <v>1146</v>
      </c>
      <c r="D175" s="406">
        <v>1278</v>
      </c>
      <c r="E175" s="406">
        <v>1272</v>
      </c>
      <c r="F175" s="407">
        <v>0.9953</v>
      </c>
      <c r="G175" s="412">
        <v>-22</v>
      </c>
      <c r="H175" s="407">
        <v>-0.017</v>
      </c>
      <c r="I175" s="406">
        <v>1163</v>
      </c>
      <c r="J175" s="412">
        <v>17</v>
      </c>
      <c r="K175" s="407">
        <v>0.0148342059336824</v>
      </c>
      <c r="L175" s="409">
        <v>1294</v>
      </c>
      <c r="M175">
        <f t="shared" si="2"/>
        <v>5</v>
      </c>
    </row>
    <row r="176" ht="15.75" spans="1:14">
      <c r="A176" s="422">
        <v>2013801</v>
      </c>
      <c r="B176" s="415" t="s">
        <v>152</v>
      </c>
      <c r="C176" s="416">
        <v>978</v>
      </c>
      <c r="D176" s="417">
        <v>1062</v>
      </c>
      <c r="E176" s="416">
        <v>1042</v>
      </c>
      <c r="F176" s="219">
        <v>0.9812</v>
      </c>
      <c r="G176" s="416">
        <v>-8</v>
      </c>
      <c r="H176" s="219">
        <v>-0.0076</v>
      </c>
      <c r="I176" s="416">
        <v>1030</v>
      </c>
      <c r="J176" s="416">
        <v>52</v>
      </c>
      <c r="K176" s="219">
        <v>0.0531697341513292</v>
      </c>
      <c r="L176" s="409">
        <v>1050</v>
      </c>
      <c r="M176">
        <f t="shared" si="2"/>
        <v>7</v>
      </c>
    </row>
    <row r="177" ht="15.75" spans="1:14">
      <c r="A177" s="422">
        <v>2013802</v>
      </c>
      <c r="B177" s="415" t="s">
        <v>153</v>
      </c>
      <c r="C177" s="416">
        <v>39</v>
      </c>
      <c r="D177" s="416">
        <v>71</v>
      </c>
      <c r="E177" s="416">
        <v>73</v>
      </c>
      <c r="F177" s="219">
        <v>1.0282</v>
      </c>
      <c r="G177" s="416">
        <v>-2</v>
      </c>
      <c r="H177" s="219">
        <v>-0.0267</v>
      </c>
      <c r="I177" s="416">
        <v>78</v>
      </c>
      <c r="J177" s="416">
        <v>39</v>
      </c>
      <c r="K177" s="219">
        <v>1</v>
      </c>
      <c r="L177" s="409">
        <v>75</v>
      </c>
      <c r="M177">
        <f t="shared" si="2"/>
        <v>7</v>
      </c>
    </row>
    <row r="178" ht="15.75" hidden="1" spans="1:14">
      <c r="A178" s="422">
        <v>2013803</v>
      </c>
      <c r="B178" s="415" t="s">
        <v>154</v>
      </c>
      <c r="C178" s="409">
        <v>0</v>
      </c>
      <c r="D178" s="409">
        <v>0</v>
      </c>
      <c r="E178" s="409">
        <v>0</v>
      </c>
      <c r="F178" s="420"/>
      <c r="G178" s="409">
        <v>0</v>
      </c>
      <c r="H178" s="420"/>
      <c r="I178" s="409">
        <v>0</v>
      </c>
      <c r="J178" s="409">
        <v>0</v>
      </c>
      <c r="K178" s="420" t="s">
        <v>155</v>
      </c>
      <c r="L178" s="409">
        <v>0</v>
      </c>
      <c r="M178">
        <f t="shared" si="2"/>
        <v>7</v>
      </c>
      <c r="N178" t="s">
        <v>156</v>
      </c>
    </row>
    <row r="179" ht="15.75" spans="1:14">
      <c r="A179" s="422">
        <v>2013804</v>
      </c>
      <c r="B179" s="415" t="s">
        <v>242</v>
      </c>
      <c r="C179" s="416">
        <v>0</v>
      </c>
      <c r="D179" s="416">
        <v>0</v>
      </c>
      <c r="E179" s="416">
        <v>0</v>
      </c>
      <c r="F179" s="219"/>
      <c r="G179" s="416">
        <v>-15</v>
      </c>
      <c r="H179" s="219">
        <v>-1</v>
      </c>
      <c r="I179" s="416">
        <v>0</v>
      </c>
      <c r="J179" s="416">
        <v>0</v>
      </c>
      <c r="K179" s="219" t="s">
        <v>155</v>
      </c>
      <c r="L179" s="409">
        <v>15</v>
      </c>
      <c r="M179">
        <f t="shared" si="2"/>
        <v>7</v>
      </c>
    </row>
    <row r="180" ht="15.75" spans="1:14">
      <c r="A180" s="422">
        <v>2013805</v>
      </c>
      <c r="B180" s="415" t="s">
        <v>243</v>
      </c>
      <c r="C180" s="416">
        <v>30</v>
      </c>
      <c r="D180" s="416">
        <v>30</v>
      </c>
      <c r="E180" s="416">
        <v>42</v>
      </c>
      <c r="F180" s="219">
        <v>1.4</v>
      </c>
      <c r="G180" s="416">
        <v>42</v>
      </c>
      <c r="H180" s="219"/>
      <c r="I180" s="416">
        <v>0</v>
      </c>
      <c r="J180" s="416">
        <v>-30</v>
      </c>
      <c r="K180" s="219">
        <v>-1</v>
      </c>
      <c r="L180" s="409">
        <v>0</v>
      </c>
      <c r="M180">
        <f t="shared" si="2"/>
        <v>7</v>
      </c>
    </row>
    <row r="181" ht="15.75" hidden="1" spans="1:14">
      <c r="A181" s="422">
        <v>2013808</v>
      </c>
      <c r="B181" s="415" t="s">
        <v>187</v>
      </c>
      <c r="C181" s="409">
        <v>0</v>
      </c>
      <c r="D181" s="409">
        <v>0</v>
      </c>
      <c r="E181" s="409">
        <v>0</v>
      </c>
      <c r="F181" s="420"/>
      <c r="G181" s="409">
        <v>0</v>
      </c>
      <c r="H181" s="420"/>
      <c r="I181" s="409">
        <v>0</v>
      </c>
      <c r="J181" s="409">
        <v>0</v>
      </c>
      <c r="K181" s="420" t="s">
        <v>155</v>
      </c>
      <c r="L181" s="409">
        <v>0</v>
      </c>
      <c r="M181">
        <f t="shared" si="2"/>
        <v>7</v>
      </c>
      <c r="N181" t="s">
        <v>156</v>
      </c>
    </row>
    <row r="182" ht="15.75" spans="1:14">
      <c r="A182" s="422">
        <v>2013812</v>
      </c>
      <c r="B182" s="415" t="s">
        <v>244</v>
      </c>
      <c r="C182" s="416">
        <v>3</v>
      </c>
      <c r="D182" s="416">
        <v>3</v>
      </c>
      <c r="E182" s="416">
        <v>3</v>
      </c>
      <c r="F182" s="219">
        <v>1</v>
      </c>
      <c r="G182" s="416">
        <v>3</v>
      </c>
      <c r="H182" s="219"/>
      <c r="I182" s="416">
        <v>3</v>
      </c>
      <c r="J182" s="416">
        <v>0</v>
      </c>
      <c r="K182" s="219">
        <v>0</v>
      </c>
      <c r="L182" s="409">
        <v>0</v>
      </c>
      <c r="M182">
        <f t="shared" si="2"/>
        <v>7</v>
      </c>
    </row>
    <row r="183" ht="15.75" hidden="1" spans="1:14">
      <c r="A183" s="425">
        <v>2013815</v>
      </c>
      <c r="B183" s="415" t="s">
        <v>245</v>
      </c>
      <c r="C183" s="409">
        <v>0</v>
      </c>
      <c r="D183" s="409">
        <v>0</v>
      </c>
      <c r="E183" s="409">
        <v>0</v>
      </c>
      <c r="F183" s="420"/>
      <c r="G183" s="409">
        <v>0</v>
      </c>
      <c r="H183" s="420"/>
      <c r="I183" s="409">
        <v>0</v>
      </c>
      <c r="J183" s="409">
        <v>0</v>
      </c>
      <c r="K183" s="420" t="s">
        <v>155</v>
      </c>
      <c r="L183" s="409">
        <v>0</v>
      </c>
      <c r="M183">
        <f t="shared" si="2"/>
        <v>7</v>
      </c>
      <c r="N183" t="s">
        <v>156</v>
      </c>
    </row>
    <row r="184" ht="15.75" spans="1:14">
      <c r="A184" s="422">
        <v>2013816</v>
      </c>
      <c r="B184" s="415" t="s">
        <v>246</v>
      </c>
      <c r="C184" s="416">
        <v>13</v>
      </c>
      <c r="D184" s="416">
        <v>13</v>
      </c>
      <c r="E184" s="416">
        <v>13</v>
      </c>
      <c r="F184" s="219">
        <v>1</v>
      </c>
      <c r="G184" s="416">
        <v>-22</v>
      </c>
      <c r="H184" s="219">
        <v>-0.6286</v>
      </c>
      <c r="I184" s="416">
        <v>28</v>
      </c>
      <c r="J184" s="416">
        <v>15</v>
      </c>
      <c r="K184" s="219">
        <v>1.15384615384615</v>
      </c>
      <c r="L184" s="409">
        <v>35</v>
      </c>
      <c r="M184">
        <f t="shared" si="2"/>
        <v>7</v>
      </c>
    </row>
    <row r="185" ht="15.75" spans="1:14">
      <c r="A185" s="422">
        <v>2013850</v>
      </c>
      <c r="B185" s="415" t="s">
        <v>162</v>
      </c>
      <c r="C185" s="416">
        <v>83</v>
      </c>
      <c r="D185" s="416">
        <v>93</v>
      </c>
      <c r="E185" s="416">
        <v>93</v>
      </c>
      <c r="F185" s="219">
        <v>1</v>
      </c>
      <c r="G185" s="416">
        <v>12</v>
      </c>
      <c r="H185" s="219">
        <v>0.1481</v>
      </c>
      <c r="I185" s="416">
        <v>24</v>
      </c>
      <c r="J185" s="416">
        <v>-59</v>
      </c>
      <c r="K185" s="219">
        <v>-0.710843373493976</v>
      </c>
      <c r="L185" s="409">
        <v>81</v>
      </c>
      <c r="M185">
        <f t="shared" si="2"/>
        <v>7</v>
      </c>
    </row>
    <row r="186" ht="15.75" spans="1:14">
      <c r="A186" s="422">
        <v>2013899</v>
      </c>
      <c r="B186" s="415" t="s">
        <v>247</v>
      </c>
      <c r="C186" s="416">
        <v>0</v>
      </c>
      <c r="D186" s="416">
        <v>6</v>
      </c>
      <c r="E186" s="416">
        <v>6</v>
      </c>
      <c r="F186" s="219">
        <v>1</v>
      </c>
      <c r="G186" s="416">
        <v>-32</v>
      </c>
      <c r="H186" s="219">
        <v>-0.8421</v>
      </c>
      <c r="I186" s="416">
        <v>0</v>
      </c>
      <c r="J186" s="416">
        <v>0</v>
      </c>
      <c r="K186" s="219" t="s">
        <v>155</v>
      </c>
      <c r="L186" s="409">
        <v>38</v>
      </c>
      <c r="M186">
        <f t="shared" si="2"/>
        <v>7</v>
      </c>
    </row>
    <row r="187" ht="15.75" spans="1:14">
      <c r="A187" s="410">
        <v>20139</v>
      </c>
      <c r="B187" s="424" t="s">
        <v>248</v>
      </c>
      <c r="C187" s="412">
        <v>96</v>
      </c>
      <c r="D187" s="412">
        <v>114</v>
      </c>
      <c r="E187" s="412">
        <v>118</v>
      </c>
      <c r="F187" s="407">
        <v>1.0351</v>
      </c>
      <c r="G187" s="412">
        <v>39</v>
      </c>
      <c r="H187" s="407">
        <v>0.4937</v>
      </c>
      <c r="I187" s="412">
        <v>125</v>
      </c>
      <c r="J187" s="412">
        <v>29</v>
      </c>
      <c r="K187" s="407">
        <v>0.302083333333333</v>
      </c>
      <c r="L187" s="409">
        <v>79</v>
      </c>
      <c r="M187">
        <f t="shared" si="2"/>
        <v>5</v>
      </c>
    </row>
    <row r="188" ht="15.75" spans="1:14">
      <c r="A188" s="422">
        <v>2013901</v>
      </c>
      <c r="B188" s="415" t="s">
        <v>152</v>
      </c>
      <c r="C188" s="416">
        <v>87</v>
      </c>
      <c r="D188" s="416">
        <v>102</v>
      </c>
      <c r="E188" s="416">
        <v>105</v>
      </c>
      <c r="F188" s="219">
        <v>1.0294</v>
      </c>
      <c r="G188" s="416">
        <v>85</v>
      </c>
      <c r="H188" s="219">
        <v>4.25</v>
      </c>
      <c r="I188" s="416">
        <v>115</v>
      </c>
      <c r="J188" s="416">
        <v>28</v>
      </c>
      <c r="K188" s="219">
        <v>0.32183908045977</v>
      </c>
      <c r="L188" s="409">
        <v>20</v>
      </c>
      <c r="M188">
        <f t="shared" si="2"/>
        <v>7</v>
      </c>
    </row>
    <row r="189" ht="15.75" spans="1:14">
      <c r="A189" s="422">
        <v>2013902</v>
      </c>
      <c r="B189" s="415" t="s">
        <v>153</v>
      </c>
      <c r="C189" s="416">
        <v>9</v>
      </c>
      <c r="D189" s="416">
        <v>9</v>
      </c>
      <c r="E189" s="416">
        <v>10</v>
      </c>
      <c r="F189" s="219">
        <v>1.1111</v>
      </c>
      <c r="G189" s="416">
        <v>-49</v>
      </c>
      <c r="H189" s="219">
        <v>-0.8305</v>
      </c>
      <c r="I189" s="416">
        <v>4</v>
      </c>
      <c r="J189" s="416">
        <v>-5</v>
      </c>
      <c r="K189" s="219">
        <v>-0.555555555555556</v>
      </c>
      <c r="L189" s="409">
        <v>59</v>
      </c>
      <c r="M189">
        <f t="shared" si="2"/>
        <v>7</v>
      </c>
    </row>
    <row r="190" ht="15.75" hidden="1" spans="1:14">
      <c r="A190" s="422">
        <v>2013903</v>
      </c>
      <c r="B190" s="415" t="s">
        <v>154</v>
      </c>
      <c r="C190" s="409">
        <v>0</v>
      </c>
      <c r="D190" s="409"/>
      <c r="E190" s="409">
        <v>0</v>
      </c>
      <c r="F190" s="420"/>
      <c r="G190" s="409">
        <v>0</v>
      </c>
      <c r="H190" s="420"/>
      <c r="I190" s="409">
        <v>0</v>
      </c>
      <c r="J190" s="409">
        <v>0</v>
      </c>
      <c r="K190" s="420" t="s">
        <v>155</v>
      </c>
      <c r="L190" s="409">
        <v>0</v>
      </c>
      <c r="M190">
        <f t="shared" si="2"/>
        <v>7</v>
      </c>
      <c r="N190" t="s">
        <v>156</v>
      </c>
    </row>
    <row r="191" ht="15.75" spans="1:14">
      <c r="A191" s="422">
        <v>2013904</v>
      </c>
      <c r="B191" s="415" t="s">
        <v>228</v>
      </c>
      <c r="C191" s="416">
        <v>0</v>
      </c>
      <c r="D191" s="416"/>
      <c r="E191" s="416">
        <v>0</v>
      </c>
      <c r="F191" s="219"/>
      <c r="G191" s="416">
        <v>0</v>
      </c>
      <c r="H191" s="219"/>
      <c r="I191" s="416">
        <v>6</v>
      </c>
      <c r="J191" s="416">
        <v>6</v>
      </c>
      <c r="K191" s="219" t="s">
        <v>155</v>
      </c>
      <c r="L191" s="409">
        <v>0</v>
      </c>
      <c r="M191">
        <f t="shared" si="2"/>
        <v>7</v>
      </c>
    </row>
    <row r="192" ht="15.75" hidden="1" spans="1:14">
      <c r="A192" s="422">
        <v>2013950</v>
      </c>
      <c r="B192" s="415" t="s">
        <v>162</v>
      </c>
      <c r="C192" s="409">
        <v>0</v>
      </c>
      <c r="D192" s="409"/>
      <c r="E192" s="409">
        <v>0</v>
      </c>
      <c r="F192" s="420"/>
      <c r="G192" s="409">
        <v>0</v>
      </c>
      <c r="H192" s="420"/>
      <c r="I192" s="409">
        <v>0</v>
      </c>
      <c r="J192" s="409">
        <v>0</v>
      </c>
      <c r="K192" s="420" t="s">
        <v>155</v>
      </c>
      <c r="L192" s="409">
        <v>0</v>
      </c>
      <c r="M192">
        <f t="shared" si="2"/>
        <v>7</v>
      </c>
      <c r="N192" t="s">
        <v>156</v>
      </c>
    </row>
    <row r="193" ht="15.75" spans="1:14">
      <c r="A193" s="422">
        <v>2013999</v>
      </c>
      <c r="B193" s="415" t="s">
        <v>249</v>
      </c>
      <c r="C193" s="416">
        <v>0</v>
      </c>
      <c r="D193" s="416">
        <v>3</v>
      </c>
      <c r="E193" s="416">
        <v>3</v>
      </c>
      <c r="F193" s="219">
        <v>1</v>
      </c>
      <c r="G193" s="416">
        <v>3</v>
      </c>
      <c r="H193" s="219"/>
      <c r="I193" s="416">
        <v>0</v>
      </c>
      <c r="J193" s="416">
        <v>0</v>
      </c>
      <c r="K193" s="219" t="s">
        <v>155</v>
      </c>
      <c r="L193" s="409">
        <v>0</v>
      </c>
      <c r="M193">
        <f t="shared" si="2"/>
        <v>7</v>
      </c>
    </row>
    <row r="194" ht="15.75" spans="1:14">
      <c r="A194" s="410">
        <v>20140</v>
      </c>
      <c r="B194" s="424" t="s">
        <v>250</v>
      </c>
      <c r="C194" s="412">
        <v>94</v>
      </c>
      <c r="D194" s="412">
        <v>116</v>
      </c>
      <c r="E194" s="412">
        <v>115</v>
      </c>
      <c r="F194" s="407">
        <v>0.9914</v>
      </c>
      <c r="G194" s="412">
        <v>-8</v>
      </c>
      <c r="H194" s="407">
        <v>-0.065</v>
      </c>
      <c r="I194" s="412">
        <v>99</v>
      </c>
      <c r="J194" s="412">
        <v>5</v>
      </c>
      <c r="K194" s="407">
        <v>0.0531914893617021</v>
      </c>
      <c r="L194" s="409">
        <v>123</v>
      </c>
      <c r="M194">
        <f t="shared" si="2"/>
        <v>5</v>
      </c>
    </row>
    <row r="195" ht="15.75" spans="1:14">
      <c r="A195" s="422">
        <v>2014001</v>
      </c>
      <c r="B195" s="415" t="s">
        <v>152</v>
      </c>
      <c r="C195" s="416">
        <v>62</v>
      </c>
      <c r="D195" s="416">
        <v>68</v>
      </c>
      <c r="E195" s="416">
        <v>68</v>
      </c>
      <c r="F195" s="219">
        <v>1</v>
      </c>
      <c r="G195" s="416">
        <v>7</v>
      </c>
      <c r="H195" s="219">
        <v>0.1148</v>
      </c>
      <c r="I195" s="416">
        <v>64</v>
      </c>
      <c r="J195" s="416">
        <v>2</v>
      </c>
      <c r="K195" s="219">
        <v>0.032258064516129</v>
      </c>
      <c r="L195" s="409">
        <v>61</v>
      </c>
      <c r="M195">
        <f t="shared" si="2"/>
        <v>7</v>
      </c>
    </row>
    <row r="196" ht="15.75" spans="1:14">
      <c r="A196" s="422">
        <v>2014002</v>
      </c>
      <c r="B196" s="415" t="s">
        <v>153</v>
      </c>
      <c r="C196" s="416">
        <v>32</v>
      </c>
      <c r="D196" s="416">
        <v>48</v>
      </c>
      <c r="E196" s="416">
        <v>47</v>
      </c>
      <c r="F196" s="219">
        <v>0.9792</v>
      </c>
      <c r="G196" s="416">
        <v>-15</v>
      </c>
      <c r="H196" s="219">
        <v>-0.2419</v>
      </c>
      <c r="I196" s="416">
        <v>35</v>
      </c>
      <c r="J196" s="416">
        <v>3</v>
      </c>
      <c r="K196" s="219">
        <v>0.09375</v>
      </c>
      <c r="L196" s="409">
        <v>62</v>
      </c>
      <c r="M196">
        <f t="shared" si="2"/>
        <v>7</v>
      </c>
    </row>
    <row r="197" ht="15.75" hidden="1" spans="1:14">
      <c r="A197" s="422">
        <v>2014003</v>
      </c>
      <c r="B197" s="415" t="s">
        <v>154</v>
      </c>
      <c r="C197" s="409">
        <v>0</v>
      </c>
      <c r="D197" s="409"/>
      <c r="E197" s="409">
        <v>0</v>
      </c>
      <c r="F197" s="420"/>
      <c r="G197" s="409">
        <v>0</v>
      </c>
      <c r="H197" s="420"/>
      <c r="I197" s="409">
        <v>0</v>
      </c>
      <c r="J197" s="409">
        <v>0</v>
      </c>
      <c r="K197" s="420" t="s">
        <v>155</v>
      </c>
      <c r="L197" s="409">
        <v>0</v>
      </c>
      <c r="M197">
        <f t="shared" si="2"/>
        <v>7</v>
      </c>
      <c r="N197" t="s">
        <v>156</v>
      </c>
    </row>
    <row r="198" ht="15.75" hidden="1" spans="1:14">
      <c r="A198" s="422">
        <v>2014004</v>
      </c>
      <c r="B198" s="415" t="s">
        <v>251</v>
      </c>
      <c r="C198" s="409">
        <v>0</v>
      </c>
      <c r="D198" s="409"/>
      <c r="E198" s="409">
        <v>0</v>
      </c>
      <c r="F198" s="420"/>
      <c r="G198" s="409">
        <v>0</v>
      </c>
      <c r="H198" s="420"/>
      <c r="I198" s="409">
        <v>0</v>
      </c>
      <c r="J198" s="409">
        <v>0</v>
      </c>
      <c r="K198" s="420" t="s">
        <v>155</v>
      </c>
      <c r="L198" s="409">
        <v>0</v>
      </c>
      <c r="M198">
        <f t="shared" si="2"/>
        <v>7</v>
      </c>
      <c r="N198" t="s">
        <v>156</v>
      </c>
    </row>
    <row r="199" ht="15.75" hidden="1" spans="1:14">
      <c r="A199" s="422">
        <v>2014050</v>
      </c>
      <c r="B199" s="415" t="s">
        <v>162</v>
      </c>
      <c r="C199" s="409">
        <v>0</v>
      </c>
      <c r="D199" s="409"/>
      <c r="E199" s="409">
        <v>0</v>
      </c>
      <c r="F199" s="420"/>
      <c r="G199" s="409">
        <v>0</v>
      </c>
      <c r="H199" s="420"/>
      <c r="I199" s="409">
        <v>0</v>
      </c>
      <c r="J199" s="409">
        <v>0</v>
      </c>
      <c r="K199" s="420" t="s">
        <v>155</v>
      </c>
      <c r="L199" s="409"/>
      <c r="M199">
        <f t="shared" ref="M199:M262" si="3">LEN(A199)</f>
        <v>7</v>
      </c>
      <c r="N199" t="s">
        <v>156</v>
      </c>
    </row>
    <row r="200" ht="15.75" hidden="1" spans="1:14">
      <c r="A200" s="422">
        <v>2014099</v>
      </c>
      <c r="B200" s="415" t="s">
        <v>252</v>
      </c>
      <c r="C200" s="409">
        <v>0</v>
      </c>
      <c r="D200" s="409"/>
      <c r="E200" s="409">
        <v>0</v>
      </c>
      <c r="F200" s="420"/>
      <c r="G200" s="409">
        <v>0</v>
      </c>
      <c r="H200" s="420"/>
      <c r="I200" s="409">
        <v>0</v>
      </c>
      <c r="J200" s="409">
        <v>0</v>
      </c>
      <c r="K200" s="420" t="s">
        <v>155</v>
      </c>
      <c r="L200" s="409">
        <v>0</v>
      </c>
      <c r="M200">
        <f t="shared" si="3"/>
        <v>7</v>
      </c>
      <c r="N200" t="s">
        <v>156</v>
      </c>
    </row>
    <row r="201" ht="15.75" spans="1:14">
      <c r="A201" s="410">
        <v>20199</v>
      </c>
      <c r="B201" s="421" t="s">
        <v>253</v>
      </c>
      <c r="C201" s="412">
        <v>100</v>
      </c>
      <c r="D201" s="412">
        <v>100</v>
      </c>
      <c r="E201" s="412">
        <v>28</v>
      </c>
      <c r="F201" s="407">
        <v>0.28</v>
      </c>
      <c r="G201" s="412">
        <v>-78</v>
      </c>
      <c r="H201" s="407">
        <v>-0.7358</v>
      </c>
      <c r="I201" s="412">
        <v>100</v>
      </c>
      <c r="J201" s="412">
        <v>0</v>
      </c>
      <c r="K201" s="407">
        <v>0</v>
      </c>
      <c r="L201" s="409">
        <v>106</v>
      </c>
      <c r="M201">
        <f t="shared" si="3"/>
        <v>5</v>
      </c>
    </row>
    <row r="202" ht="15.75" hidden="1" spans="1:14">
      <c r="A202" s="422">
        <v>2019901</v>
      </c>
      <c r="B202" s="415" t="s">
        <v>254</v>
      </c>
      <c r="C202" s="409">
        <v>0</v>
      </c>
      <c r="D202" s="409"/>
      <c r="E202" s="409">
        <v>0</v>
      </c>
      <c r="F202" s="420"/>
      <c r="G202" s="409">
        <v>0</v>
      </c>
      <c r="H202" s="420"/>
      <c r="I202" s="409">
        <v>0</v>
      </c>
      <c r="J202" s="409">
        <v>0</v>
      </c>
      <c r="K202" s="420" t="s">
        <v>155</v>
      </c>
      <c r="L202" s="409">
        <v>0</v>
      </c>
      <c r="M202">
        <f t="shared" si="3"/>
        <v>7</v>
      </c>
      <c r="N202" t="s">
        <v>156</v>
      </c>
    </row>
    <row r="203" ht="15.75" spans="1:14">
      <c r="A203" s="422">
        <v>2019999</v>
      </c>
      <c r="B203" s="415" t="s">
        <v>253</v>
      </c>
      <c r="C203" s="416">
        <v>100</v>
      </c>
      <c r="D203" s="416">
        <v>100</v>
      </c>
      <c r="E203" s="416">
        <v>28</v>
      </c>
      <c r="F203" s="219">
        <v>0.28</v>
      </c>
      <c r="G203" s="416">
        <v>-78</v>
      </c>
      <c r="H203" s="219">
        <v>-0.7358</v>
      </c>
      <c r="I203" s="416">
        <v>100</v>
      </c>
      <c r="J203" s="416">
        <v>0</v>
      </c>
      <c r="K203" s="219">
        <v>0</v>
      </c>
      <c r="L203" s="409">
        <v>106</v>
      </c>
      <c r="M203">
        <f t="shared" si="3"/>
        <v>7</v>
      </c>
    </row>
    <row r="204" ht="15.75" spans="1:14">
      <c r="A204" s="427">
        <v>203</v>
      </c>
      <c r="B204" s="405" t="s">
        <v>255</v>
      </c>
      <c r="C204" s="412">
        <v>476</v>
      </c>
      <c r="D204" s="412">
        <v>510</v>
      </c>
      <c r="E204" s="412">
        <v>485</v>
      </c>
      <c r="F204" s="407">
        <v>0.951</v>
      </c>
      <c r="G204" s="412">
        <v>183</v>
      </c>
      <c r="H204" s="407">
        <v>0.606</v>
      </c>
      <c r="I204" s="412">
        <v>377</v>
      </c>
      <c r="J204" s="412">
        <v>-99</v>
      </c>
      <c r="K204" s="407">
        <v>-0.207983193277311</v>
      </c>
      <c r="L204" s="409">
        <v>302</v>
      </c>
      <c r="M204">
        <f t="shared" si="3"/>
        <v>3</v>
      </c>
    </row>
    <row r="205" ht="15.75" spans="1:14">
      <c r="A205" s="410">
        <v>20306</v>
      </c>
      <c r="B205" s="421" t="s">
        <v>256</v>
      </c>
      <c r="C205" s="412">
        <v>44</v>
      </c>
      <c r="D205" s="412">
        <v>67</v>
      </c>
      <c r="E205" s="412">
        <v>67</v>
      </c>
      <c r="F205" s="407">
        <v>1</v>
      </c>
      <c r="G205" s="412">
        <v>-47</v>
      </c>
      <c r="H205" s="407">
        <v>-0.4123</v>
      </c>
      <c r="I205" s="412">
        <v>44</v>
      </c>
      <c r="J205" s="412">
        <v>0</v>
      </c>
      <c r="K205" s="407">
        <v>0</v>
      </c>
      <c r="L205" s="409">
        <v>114</v>
      </c>
      <c r="M205">
        <f t="shared" si="3"/>
        <v>5</v>
      </c>
    </row>
    <row r="206" ht="15.75" hidden="1" spans="1:14">
      <c r="A206" s="422">
        <v>2030601</v>
      </c>
      <c r="B206" s="415" t="s">
        <v>257</v>
      </c>
      <c r="C206" s="409">
        <v>0</v>
      </c>
      <c r="D206" s="409">
        <v>0</v>
      </c>
      <c r="E206" s="409">
        <v>0</v>
      </c>
      <c r="F206" s="420"/>
      <c r="G206" s="409">
        <v>0</v>
      </c>
      <c r="H206" s="420"/>
      <c r="I206" s="409">
        <v>0</v>
      </c>
      <c r="J206" s="409">
        <v>0</v>
      </c>
      <c r="K206" s="420" t="s">
        <v>155</v>
      </c>
      <c r="L206" s="409">
        <v>0</v>
      </c>
      <c r="M206">
        <f t="shared" si="3"/>
        <v>7</v>
      </c>
      <c r="N206" t="s">
        <v>156</v>
      </c>
    </row>
    <row r="207" ht="15.75" hidden="1" spans="1:14">
      <c r="A207" s="422">
        <v>2030602</v>
      </c>
      <c r="B207" s="415" t="s">
        <v>258</v>
      </c>
      <c r="C207" s="409">
        <v>0</v>
      </c>
      <c r="D207" s="409">
        <v>0</v>
      </c>
      <c r="E207" s="409">
        <v>0</v>
      </c>
      <c r="F207" s="420"/>
      <c r="G207" s="409">
        <v>0</v>
      </c>
      <c r="H207" s="420"/>
      <c r="I207" s="409">
        <v>0</v>
      </c>
      <c r="J207" s="409">
        <v>0</v>
      </c>
      <c r="K207" s="420" t="s">
        <v>155</v>
      </c>
      <c r="L207" s="409">
        <v>0</v>
      </c>
      <c r="M207">
        <f t="shared" si="3"/>
        <v>7</v>
      </c>
      <c r="N207" t="s">
        <v>156</v>
      </c>
    </row>
    <row r="208" ht="15.75" spans="1:14">
      <c r="A208" s="422">
        <v>2030603</v>
      </c>
      <c r="B208" s="415" t="s">
        <v>259</v>
      </c>
      <c r="C208" s="416">
        <v>0</v>
      </c>
      <c r="D208" s="416">
        <v>0</v>
      </c>
      <c r="E208" s="416">
        <v>0</v>
      </c>
      <c r="F208" s="219"/>
      <c r="G208" s="416">
        <v>-36</v>
      </c>
      <c r="H208" s="219">
        <v>-1</v>
      </c>
      <c r="I208" s="416">
        <v>0</v>
      </c>
      <c r="J208" s="416">
        <v>0</v>
      </c>
      <c r="K208" s="219" t="s">
        <v>155</v>
      </c>
      <c r="L208" s="409">
        <v>36</v>
      </c>
      <c r="M208">
        <f t="shared" si="3"/>
        <v>7</v>
      </c>
    </row>
    <row r="209" ht="15.75" hidden="1" spans="1:14">
      <c r="A209" s="422">
        <v>2030604</v>
      </c>
      <c r="B209" s="415" t="s">
        <v>260</v>
      </c>
      <c r="C209" s="409">
        <v>0</v>
      </c>
      <c r="D209" s="409">
        <v>0</v>
      </c>
      <c r="E209" s="409">
        <v>0</v>
      </c>
      <c r="F209" s="420"/>
      <c r="G209" s="409">
        <v>0</v>
      </c>
      <c r="H209" s="420"/>
      <c r="I209" s="409">
        <v>0</v>
      </c>
      <c r="J209" s="409">
        <v>0</v>
      </c>
      <c r="K209" s="420" t="s">
        <v>155</v>
      </c>
      <c r="L209" s="409">
        <v>0</v>
      </c>
      <c r="M209">
        <f t="shared" si="3"/>
        <v>7</v>
      </c>
      <c r="N209" t="s">
        <v>156</v>
      </c>
    </row>
    <row r="210" ht="15.75" spans="1:14">
      <c r="A210" s="422">
        <v>2030607</v>
      </c>
      <c r="B210" s="415" t="s">
        <v>261</v>
      </c>
      <c r="C210" s="416">
        <v>44</v>
      </c>
      <c r="D210" s="416">
        <v>67</v>
      </c>
      <c r="E210" s="416">
        <v>67</v>
      </c>
      <c r="F210" s="219">
        <v>1</v>
      </c>
      <c r="G210" s="416">
        <v>-11</v>
      </c>
      <c r="H210" s="219">
        <v>-0.141</v>
      </c>
      <c r="I210" s="416">
        <v>44</v>
      </c>
      <c r="J210" s="416">
        <v>0</v>
      </c>
      <c r="K210" s="219">
        <v>0</v>
      </c>
      <c r="L210" s="409">
        <v>78</v>
      </c>
      <c r="M210">
        <f t="shared" si="3"/>
        <v>7</v>
      </c>
    </row>
    <row r="211" ht="15.75" hidden="1" spans="1:14">
      <c r="A211" s="422">
        <v>2030608</v>
      </c>
      <c r="B211" s="415" t="s">
        <v>262</v>
      </c>
      <c r="C211" s="409">
        <v>0</v>
      </c>
      <c r="D211" s="409">
        <v>0</v>
      </c>
      <c r="E211" s="409">
        <v>0</v>
      </c>
      <c r="F211" s="420"/>
      <c r="G211" s="409">
        <v>0</v>
      </c>
      <c r="H211" s="420"/>
      <c r="I211" s="409">
        <v>0</v>
      </c>
      <c r="J211" s="409">
        <v>0</v>
      </c>
      <c r="K211" s="420" t="s">
        <v>155</v>
      </c>
      <c r="L211" s="409">
        <v>0</v>
      </c>
      <c r="M211">
        <f t="shared" si="3"/>
        <v>7</v>
      </c>
      <c r="N211" t="s">
        <v>156</v>
      </c>
    </row>
    <row r="212" ht="15.75" hidden="1" spans="1:14">
      <c r="A212" s="422">
        <v>2030699</v>
      </c>
      <c r="B212" s="415" t="s">
        <v>263</v>
      </c>
      <c r="C212" s="409">
        <v>0</v>
      </c>
      <c r="D212" s="409">
        <v>0</v>
      </c>
      <c r="E212" s="409">
        <v>0</v>
      </c>
      <c r="F212" s="420"/>
      <c r="G212" s="409">
        <v>0</v>
      </c>
      <c r="H212" s="420"/>
      <c r="I212" s="409">
        <v>0</v>
      </c>
      <c r="J212" s="409">
        <v>0</v>
      </c>
      <c r="K212" s="420" t="s">
        <v>155</v>
      </c>
      <c r="L212" s="409">
        <v>0</v>
      </c>
      <c r="M212">
        <f t="shared" si="3"/>
        <v>7</v>
      </c>
      <c r="N212" t="s">
        <v>156</v>
      </c>
    </row>
    <row r="213" ht="15.75" spans="1:14">
      <c r="A213" s="410">
        <v>20399</v>
      </c>
      <c r="B213" s="421" t="s">
        <v>264</v>
      </c>
      <c r="C213" s="412">
        <v>432</v>
      </c>
      <c r="D213" s="412">
        <v>443</v>
      </c>
      <c r="E213" s="412">
        <v>418</v>
      </c>
      <c r="F213" s="407">
        <v>0.9436</v>
      </c>
      <c r="G213" s="412">
        <v>230</v>
      </c>
      <c r="H213" s="407">
        <v>1.2234</v>
      </c>
      <c r="I213" s="412">
        <v>333</v>
      </c>
      <c r="J213" s="412">
        <v>-99</v>
      </c>
      <c r="K213" s="407">
        <v>-0.229166666666667</v>
      </c>
      <c r="L213" s="409">
        <v>188</v>
      </c>
      <c r="M213">
        <f t="shared" si="3"/>
        <v>5</v>
      </c>
    </row>
    <row r="214" ht="15.75" spans="1:14">
      <c r="A214" s="422">
        <v>2039999</v>
      </c>
      <c r="B214" s="415" t="s">
        <v>264</v>
      </c>
      <c r="C214" s="416">
        <v>432</v>
      </c>
      <c r="D214" s="416">
        <v>443</v>
      </c>
      <c r="E214" s="416">
        <v>418</v>
      </c>
      <c r="F214" s="219">
        <v>0.9436</v>
      </c>
      <c r="G214" s="416">
        <v>230</v>
      </c>
      <c r="H214" s="219">
        <v>1.2234</v>
      </c>
      <c r="I214" s="416">
        <v>333</v>
      </c>
      <c r="J214" s="416">
        <v>-99</v>
      </c>
      <c r="K214" s="219">
        <v>-0.229166666666667</v>
      </c>
      <c r="L214" s="409">
        <v>188</v>
      </c>
      <c r="M214">
        <f t="shared" si="3"/>
        <v>7</v>
      </c>
    </row>
    <row r="215" ht="15.75" spans="1:14">
      <c r="A215" s="427">
        <v>204</v>
      </c>
      <c r="B215" s="405" t="s">
        <v>265</v>
      </c>
      <c r="C215" s="406">
        <v>7418</v>
      </c>
      <c r="D215" s="406">
        <v>8205</v>
      </c>
      <c r="E215" s="406">
        <v>8000</v>
      </c>
      <c r="F215" s="407">
        <v>0.975</v>
      </c>
      <c r="G215" s="412">
        <v>364</v>
      </c>
      <c r="H215" s="407">
        <v>0.0477</v>
      </c>
      <c r="I215" s="406">
        <v>7118</v>
      </c>
      <c r="J215" s="412">
        <v>-300</v>
      </c>
      <c r="K215" s="407">
        <v>-0.0404421677001887</v>
      </c>
      <c r="L215" s="409">
        <v>7636</v>
      </c>
      <c r="M215">
        <f t="shared" si="3"/>
        <v>3</v>
      </c>
    </row>
    <row r="216" ht="15.75" spans="1:14">
      <c r="A216" s="410">
        <v>20401</v>
      </c>
      <c r="B216" s="421" t="s">
        <v>266</v>
      </c>
      <c r="C216" s="412">
        <v>171</v>
      </c>
      <c r="D216" s="412">
        <v>171</v>
      </c>
      <c r="E216" s="412">
        <v>86</v>
      </c>
      <c r="F216" s="407">
        <v>0.5029</v>
      </c>
      <c r="G216" s="412">
        <v>30</v>
      </c>
      <c r="H216" s="407">
        <v>0.5357</v>
      </c>
      <c r="I216" s="412">
        <v>51</v>
      </c>
      <c r="J216" s="412">
        <v>-120</v>
      </c>
      <c r="K216" s="407">
        <v>-0.701754385964912</v>
      </c>
      <c r="L216" s="409">
        <v>56</v>
      </c>
      <c r="M216">
        <f t="shared" si="3"/>
        <v>5</v>
      </c>
    </row>
    <row r="217" ht="15.75" spans="1:14">
      <c r="A217" s="422">
        <v>2040101</v>
      </c>
      <c r="B217" s="415" t="s">
        <v>267</v>
      </c>
      <c r="C217" s="416">
        <v>171</v>
      </c>
      <c r="D217" s="416">
        <v>171</v>
      </c>
      <c r="E217" s="416">
        <v>86</v>
      </c>
      <c r="F217" s="219">
        <v>0.5029</v>
      </c>
      <c r="G217" s="416">
        <v>30</v>
      </c>
      <c r="H217" s="219">
        <v>0.5357</v>
      </c>
      <c r="I217" s="416">
        <v>51</v>
      </c>
      <c r="J217" s="416">
        <v>-120</v>
      </c>
      <c r="K217" s="219">
        <v>-0.701754385964912</v>
      </c>
      <c r="L217" s="409">
        <v>56</v>
      </c>
      <c r="M217">
        <f t="shared" si="3"/>
        <v>7</v>
      </c>
    </row>
    <row r="218" ht="15.75" hidden="1" spans="1:14">
      <c r="A218" s="422">
        <v>2040199</v>
      </c>
      <c r="B218" s="415" t="s">
        <v>268</v>
      </c>
      <c r="C218" s="409">
        <v>0</v>
      </c>
      <c r="D218" s="409">
        <v>0</v>
      </c>
      <c r="E218" s="409">
        <v>0</v>
      </c>
      <c r="F218" s="420"/>
      <c r="G218" s="409">
        <v>0</v>
      </c>
      <c r="H218" s="420"/>
      <c r="I218" s="409">
        <v>0</v>
      </c>
      <c r="J218" s="409">
        <v>0</v>
      </c>
      <c r="K218" s="420" t="s">
        <v>155</v>
      </c>
      <c r="L218" s="409">
        <v>0</v>
      </c>
      <c r="M218">
        <f t="shared" si="3"/>
        <v>7</v>
      </c>
      <c r="N218" t="s">
        <v>156</v>
      </c>
    </row>
    <row r="219" ht="15.75" spans="1:14">
      <c r="A219" s="410">
        <v>20402</v>
      </c>
      <c r="B219" s="421" t="s">
        <v>269</v>
      </c>
      <c r="C219" s="406">
        <v>5794</v>
      </c>
      <c r="D219" s="406">
        <v>7152</v>
      </c>
      <c r="E219" s="406">
        <v>7105</v>
      </c>
      <c r="F219" s="407">
        <v>0.9934</v>
      </c>
      <c r="G219" s="406">
        <v>1176</v>
      </c>
      <c r="H219" s="407">
        <v>0.1983</v>
      </c>
      <c r="I219" s="406">
        <v>5866</v>
      </c>
      <c r="J219" s="412">
        <v>72</v>
      </c>
      <c r="K219" s="407">
        <v>0.0124266482568174</v>
      </c>
      <c r="L219" s="409">
        <v>5929</v>
      </c>
      <c r="M219">
        <f t="shared" si="3"/>
        <v>5</v>
      </c>
    </row>
    <row r="220" ht="15.75" spans="1:14">
      <c r="A220" s="422">
        <v>2040201</v>
      </c>
      <c r="B220" s="415" t="s">
        <v>152</v>
      </c>
      <c r="C220" s="416">
        <v>5520</v>
      </c>
      <c r="D220" s="417">
        <v>5712</v>
      </c>
      <c r="E220" s="416">
        <v>5726</v>
      </c>
      <c r="F220" s="219">
        <v>1.0025</v>
      </c>
      <c r="G220" s="417">
        <v>2303</v>
      </c>
      <c r="H220" s="219">
        <v>0.6728</v>
      </c>
      <c r="I220" s="416">
        <v>5586</v>
      </c>
      <c r="J220" s="416">
        <v>66</v>
      </c>
      <c r="K220" s="219">
        <v>0.0119565217391304</v>
      </c>
      <c r="L220" s="409">
        <v>3423</v>
      </c>
      <c r="M220">
        <f t="shared" si="3"/>
        <v>7</v>
      </c>
    </row>
    <row r="221" ht="15.75" spans="1:14">
      <c r="A221" s="422">
        <v>2040202</v>
      </c>
      <c r="B221" s="415" t="s">
        <v>153</v>
      </c>
      <c r="C221" s="416">
        <v>274</v>
      </c>
      <c r="D221" s="416">
        <v>274</v>
      </c>
      <c r="E221" s="416">
        <v>220</v>
      </c>
      <c r="F221" s="219">
        <v>0.8029</v>
      </c>
      <c r="G221" s="417">
        <v>-1947</v>
      </c>
      <c r="H221" s="219">
        <v>-0.8985</v>
      </c>
      <c r="I221" s="416">
        <v>280</v>
      </c>
      <c r="J221" s="416">
        <v>6</v>
      </c>
      <c r="K221" s="219">
        <v>0.0218978102189781</v>
      </c>
      <c r="L221" s="409">
        <v>2167</v>
      </c>
      <c r="M221">
        <f t="shared" si="3"/>
        <v>7</v>
      </c>
    </row>
    <row r="222" ht="15.75" hidden="1" spans="1:14">
      <c r="A222" s="422">
        <v>2040203</v>
      </c>
      <c r="B222" s="415" t="s">
        <v>154</v>
      </c>
      <c r="C222" s="409">
        <v>0</v>
      </c>
      <c r="D222" s="409">
        <v>0</v>
      </c>
      <c r="E222" s="409">
        <v>0</v>
      </c>
      <c r="F222" s="420"/>
      <c r="G222" s="409">
        <v>0</v>
      </c>
      <c r="H222" s="420"/>
      <c r="I222" s="409">
        <v>0</v>
      </c>
      <c r="J222" s="409">
        <v>0</v>
      </c>
      <c r="K222" s="420" t="s">
        <v>155</v>
      </c>
      <c r="L222" s="409">
        <v>0</v>
      </c>
      <c r="M222">
        <f t="shared" si="3"/>
        <v>7</v>
      </c>
      <c r="N222" t="s">
        <v>156</v>
      </c>
    </row>
    <row r="223" ht="15.75" hidden="1" spans="1:14">
      <c r="A223" s="422">
        <v>2040219</v>
      </c>
      <c r="B223" s="415" t="s">
        <v>187</v>
      </c>
      <c r="C223" s="409">
        <v>0</v>
      </c>
      <c r="D223" s="409">
        <v>0</v>
      </c>
      <c r="E223" s="409">
        <v>0</v>
      </c>
      <c r="F223" s="420"/>
      <c r="G223" s="409">
        <v>0</v>
      </c>
      <c r="H223" s="420"/>
      <c r="I223" s="409">
        <v>0</v>
      </c>
      <c r="J223" s="409">
        <v>0</v>
      </c>
      <c r="K223" s="420" t="s">
        <v>155</v>
      </c>
      <c r="L223" s="409">
        <v>0</v>
      </c>
      <c r="M223">
        <f t="shared" si="3"/>
        <v>7</v>
      </c>
      <c r="N223" t="s">
        <v>156</v>
      </c>
    </row>
    <row r="224" ht="15.75" hidden="1" spans="1:14">
      <c r="A224" s="422">
        <v>2040220</v>
      </c>
      <c r="B224" s="415" t="s">
        <v>270</v>
      </c>
      <c r="C224" s="409">
        <v>0</v>
      </c>
      <c r="D224" s="409">
        <v>0</v>
      </c>
      <c r="E224" s="409">
        <v>0</v>
      </c>
      <c r="F224" s="420"/>
      <c r="G224" s="409">
        <v>0</v>
      </c>
      <c r="H224" s="420"/>
      <c r="I224" s="409">
        <v>0</v>
      </c>
      <c r="J224" s="409">
        <v>0</v>
      </c>
      <c r="K224" s="420" t="s">
        <v>155</v>
      </c>
      <c r="L224" s="409">
        <v>0</v>
      </c>
      <c r="M224">
        <f t="shared" si="3"/>
        <v>7</v>
      </c>
      <c r="N224" t="s">
        <v>156</v>
      </c>
    </row>
    <row r="225" ht="15.75" hidden="1" spans="1:14">
      <c r="A225" s="422">
        <v>2040221</v>
      </c>
      <c r="B225" s="415" t="s">
        <v>271</v>
      </c>
      <c r="C225" s="409">
        <v>0</v>
      </c>
      <c r="D225" s="409">
        <v>0</v>
      </c>
      <c r="E225" s="409">
        <v>0</v>
      </c>
      <c r="F225" s="420"/>
      <c r="G225" s="409">
        <v>0</v>
      </c>
      <c r="H225" s="420"/>
      <c r="I225" s="409">
        <v>0</v>
      </c>
      <c r="J225" s="409">
        <v>0</v>
      </c>
      <c r="K225" s="420" t="s">
        <v>155</v>
      </c>
      <c r="L225" s="409">
        <v>0</v>
      </c>
      <c r="M225">
        <f t="shared" si="3"/>
        <v>7</v>
      </c>
      <c r="N225" t="s">
        <v>156</v>
      </c>
    </row>
    <row r="226" ht="15.75" hidden="1" spans="1:14">
      <c r="A226" s="422">
        <v>2040222</v>
      </c>
      <c r="B226" s="415" t="s">
        <v>272</v>
      </c>
      <c r="C226" s="409">
        <v>0</v>
      </c>
      <c r="D226" s="409">
        <v>0</v>
      </c>
      <c r="E226" s="409">
        <v>0</v>
      </c>
      <c r="F226" s="420"/>
      <c r="G226" s="409">
        <v>0</v>
      </c>
      <c r="H226" s="420"/>
      <c r="I226" s="409">
        <v>0</v>
      </c>
      <c r="J226" s="409">
        <v>0</v>
      </c>
      <c r="K226" s="420" t="s">
        <v>155</v>
      </c>
      <c r="L226" s="409">
        <v>0</v>
      </c>
      <c r="M226">
        <f t="shared" si="3"/>
        <v>7</v>
      </c>
      <c r="N226" t="s">
        <v>156</v>
      </c>
    </row>
    <row r="227" ht="15.75" hidden="1" spans="1:14">
      <c r="A227" s="422">
        <v>2040223</v>
      </c>
      <c r="B227" s="415" t="s">
        <v>273</v>
      </c>
      <c r="C227" s="409">
        <v>0</v>
      </c>
      <c r="D227" s="409">
        <v>0</v>
      </c>
      <c r="E227" s="409">
        <v>0</v>
      </c>
      <c r="F227" s="420"/>
      <c r="G227" s="409">
        <v>0</v>
      </c>
      <c r="H227" s="420"/>
      <c r="I227" s="409">
        <v>0</v>
      </c>
      <c r="J227" s="409">
        <v>0</v>
      </c>
      <c r="K227" s="420" t="s">
        <v>155</v>
      </c>
      <c r="L227" s="409">
        <v>0</v>
      </c>
      <c r="M227">
        <f t="shared" si="3"/>
        <v>7</v>
      </c>
      <c r="N227" t="s">
        <v>156</v>
      </c>
    </row>
    <row r="228" ht="15.75" spans="1:14">
      <c r="A228" s="422">
        <v>2040250</v>
      </c>
      <c r="B228" s="415" t="s">
        <v>162</v>
      </c>
      <c r="C228" s="416">
        <v>0</v>
      </c>
      <c r="D228" s="416">
        <v>8</v>
      </c>
      <c r="E228" s="416">
        <v>8</v>
      </c>
      <c r="F228" s="219">
        <v>1</v>
      </c>
      <c r="G228" s="416">
        <v>8</v>
      </c>
      <c r="H228" s="219"/>
      <c r="I228" s="416">
        <v>0</v>
      </c>
      <c r="J228" s="416">
        <v>0</v>
      </c>
      <c r="K228" s="219" t="s">
        <v>155</v>
      </c>
      <c r="L228" s="409">
        <v>0</v>
      </c>
      <c r="M228">
        <f t="shared" si="3"/>
        <v>7</v>
      </c>
    </row>
    <row r="229" ht="15.75" spans="1:14">
      <c r="A229" s="422">
        <v>2040299</v>
      </c>
      <c r="B229" s="415" t="s">
        <v>274</v>
      </c>
      <c r="C229" s="416">
        <v>0</v>
      </c>
      <c r="D229" s="417">
        <v>1158</v>
      </c>
      <c r="E229" s="416">
        <v>1151</v>
      </c>
      <c r="F229" s="219">
        <v>0.994</v>
      </c>
      <c r="G229" s="416">
        <v>812</v>
      </c>
      <c r="H229" s="219">
        <v>2.3953</v>
      </c>
      <c r="I229" s="416">
        <v>0</v>
      </c>
      <c r="J229" s="416">
        <v>0</v>
      </c>
      <c r="K229" s="219" t="s">
        <v>155</v>
      </c>
      <c r="L229" s="409">
        <v>339</v>
      </c>
      <c r="M229">
        <f t="shared" si="3"/>
        <v>7</v>
      </c>
    </row>
    <row r="230" ht="15.75" spans="1:14">
      <c r="A230" s="410">
        <v>20404</v>
      </c>
      <c r="B230" s="421" t="s">
        <v>275</v>
      </c>
      <c r="C230" s="412">
        <v>0</v>
      </c>
      <c r="D230" s="412">
        <v>102</v>
      </c>
      <c r="E230" s="412">
        <v>55</v>
      </c>
      <c r="F230" s="407">
        <v>0.5392</v>
      </c>
      <c r="G230" s="412">
        <v>-74</v>
      </c>
      <c r="H230" s="407">
        <v>-0.5736</v>
      </c>
      <c r="I230" s="412">
        <v>0</v>
      </c>
      <c r="J230" s="412">
        <v>0</v>
      </c>
      <c r="K230" s="407" t="s">
        <v>155</v>
      </c>
      <c r="L230" s="409">
        <v>129</v>
      </c>
      <c r="M230">
        <f t="shared" si="3"/>
        <v>5</v>
      </c>
    </row>
    <row r="231" ht="15.75" spans="1:14">
      <c r="A231" s="422">
        <v>2040401</v>
      </c>
      <c r="B231" s="415" t="s">
        <v>152</v>
      </c>
      <c r="C231" s="416">
        <v>0</v>
      </c>
      <c r="D231" s="416">
        <v>0</v>
      </c>
      <c r="E231" s="416">
        <v>0</v>
      </c>
      <c r="F231" s="219"/>
      <c r="G231" s="416">
        <v>-29</v>
      </c>
      <c r="H231" s="219">
        <v>-1</v>
      </c>
      <c r="I231" s="416">
        <v>0</v>
      </c>
      <c r="J231" s="416">
        <v>0</v>
      </c>
      <c r="K231" s="219" t="s">
        <v>155</v>
      </c>
      <c r="L231" s="409">
        <v>29</v>
      </c>
      <c r="M231">
        <f t="shared" si="3"/>
        <v>7</v>
      </c>
    </row>
    <row r="232" ht="15.75" spans="1:14">
      <c r="A232" s="422">
        <v>2040402</v>
      </c>
      <c r="B232" s="415" t="s">
        <v>153</v>
      </c>
      <c r="C232" s="416">
        <v>0</v>
      </c>
      <c r="D232" s="416">
        <v>100</v>
      </c>
      <c r="E232" s="416">
        <v>53</v>
      </c>
      <c r="F232" s="219">
        <v>0.53</v>
      </c>
      <c r="G232" s="416">
        <v>-47</v>
      </c>
      <c r="H232" s="219">
        <v>-0.47</v>
      </c>
      <c r="I232" s="416">
        <v>0</v>
      </c>
      <c r="J232" s="416">
        <v>0</v>
      </c>
      <c r="K232" s="219" t="s">
        <v>155</v>
      </c>
      <c r="L232" s="409">
        <v>100</v>
      </c>
      <c r="M232">
        <f t="shared" si="3"/>
        <v>7</v>
      </c>
    </row>
    <row r="233" ht="15.75" hidden="1" spans="1:14">
      <c r="A233" s="422">
        <v>2040403</v>
      </c>
      <c r="B233" s="415" t="s">
        <v>154</v>
      </c>
      <c r="C233" s="409">
        <v>0</v>
      </c>
      <c r="D233" s="409">
        <v>0</v>
      </c>
      <c r="E233" s="409">
        <v>0</v>
      </c>
      <c r="F233" s="420"/>
      <c r="G233" s="409">
        <v>0</v>
      </c>
      <c r="H233" s="420"/>
      <c r="I233" s="409">
        <v>0</v>
      </c>
      <c r="J233" s="409">
        <v>0</v>
      </c>
      <c r="K233" s="420" t="s">
        <v>155</v>
      </c>
      <c r="L233" s="409">
        <v>0</v>
      </c>
      <c r="M233">
        <f t="shared" si="3"/>
        <v>7</v>
      </c>
      <c r="N233" t="s">
        <v>156</v>
      </c>
    </row>
    <row r="234" ht="15.75" hidden="1" spans="1:14">
      <c r="A234" s="422">
        <v>2040409</v>
      </c>
      <c r="B234" s="415" t="s">
        <v>276</v>
      </c>
      <c r="C234" s="409">
        <v>0</v>
      </c>
      <c r="D234" s="409">
        <v>0</v>
      </c>
      <c r="E234" s="409">
        <v>0</v>
      </c>
      <c r="F234" s="420"/>
      <c r="G234" s="409">
        <v>0</v>
      </c>
      <c r="H234" s="420"/>
      <c r="I234" s="409">
        <v>0</v>
      </c>
      <c r="J234" s="409">
        <v>0</v>
      </c>
      <c r="K234" s="420" t="s">
        <v>155</v>
      </c>
      <c r="L234" s="409">
        <v>0</v>
      </c>
      <c r="M234">
        <f t="shared" si="3"/>
        <v>7</v>
      </c>
      <c r="N234" t="s">
        <v>156</v>
      </c>
    </row>
    <row r="235" ht="15.75" hidden="1" spans="1:14">
      <c r="A235" s="422">
        <v>2040410</v>
      </c>
      <c r="B235" s="415" t="s">
        <v>277</v>
      </c>
      <c r="C235" s="409">
        <v>0</v>
      </c>
      <c r="D235" s="409">
        <v>0</v>
      </c>
      <c r="E235" s="409">
        <v>0</v>
      </c>
      <c r="F235" s="420"/>
      <c r="G235" s="409">
        <v>0</v>
      </c>
      <c r="H235" s="420"/>
      <c r="I235" s="409">
        <v>0</v>
      </c>
      <c r="J235" s="409">
        <v>0</v>
      </c>
      <c r="K235" s="420" t="s">
        <v>155</v>
      </c>
      <c r="L235" s="409">
        <v>0</v>
      </c>
      <c r="M235">
        <f t="shared" si="3"/>
        <v>7</v>
      </c>
      <c r="N235" t="s">
        <v>156</v>
      </c>
    </row>
    <row r="236" ht="15.75" hidden="1" spans="1:14">
      <c r="A236" s="422">
        <v>2040450</v>
      </c>
      <c r="B236" s="415" t="s">
        <v>162</v>
      </c>
      <c r="C236" s="409">
        <v>0</v>
      </c>
      <c r="D236" s="409">
        <v>0</v>
      </c>
      <c r="E236" s="409">
        <v>0</v>
      </c>
      <c r="F236" s="420"/>
      <c r="G236" s="409">
        <v>0</v>
      </c>
      <c r="H236" s="420"/>
      <c r="I236" s="409">
        <v>0</v>
      </c>
      <c r="J236" s="409">
        <v>0</v>
      </c>
      <c r="K236" s="420" t="s">
        <v>155</v>
      </c>
      <c r="L236" s="409">
        <v>0</v>
      </c>
      <c r="M236">
        <f t="shared" si="3"/>
        <v>7</v>
      </c>
      <c r="N236" t="s">
        <v>156</v>
      </c>
    </row>
    <row r="237" ht="15.75" spans="1:14">
      <c r="A237" s="422">
        <v>2040499</v>
      </c>
      <c r="B237" s="415" t="s">
        <v>278</v>
      </c>
      <c r="C237" s="416">
        <v>0</v>
      </c>
      <c r="D237" s="416">
        <v>2</v>
      </c>
      <c r="E237" s="416">
        <v>2</v>
      </c>
      <c r="F237" s="219">
        <v>1</v>
      </c>
      <c r="G237" s="416">
        <v>2</v>
      </c>
      <c r="H237" s="219"/>
      <c r="I237" s="416">
        <v>0</v>
      </c>
      <c r="J237" s="416">
        <v>0</v>
      </c>
      <c r="K237" s="219" t="s">
        <v>155</v>
      </c>
      <c r="L237" s="409">
        <v>0</v>
      </c>
      <c r="M237">
        <f t="shared" si="3"/>
        <v>7</v>
      </c>
    </row>
    <row r="238" ht="15.75" spans="1:14">
      <c r="A238" s="410">
        <v>20405</v>
      </c>
      <c r="B238" s="421" t="s">
        <v>279</v>
      </c>
      <c r="C238" s="412">
        <v>0</v>
      </c>
      <c r="D238" s="412">
        <v>3</v>
      </c>
      <c r="E238" s="412">
        <v>15</v>
      </c>
      <c r="F238" s="407">
        <v>5</v>
      </c>
      <c r="G238" s="412">
        <v>-176</v>
      </c>
      <c r="H238" s="407">
        <v>-0.9215</v>
      </c>
      <c r="I238" s="412">
        <v>0</v>
      </c>
      <c r="J238" s="412">
        <v>0</v>
      </c>
      <c r="K238" s="407" t="s">
        <v>155</v>
      </c>
      <c r="L238" s="409">
        <v>191</v>
      </c>
      <c r="M238">
        <f t="shared" si="3"/>
        <v>5</v>
      </c>
    </row>
    <row r="239" ht="15.75" spans="1:14">
      <c r="A239" s="422">
        <v>2040501</v>
      </c>
      <c r="B239" s="415" t="s">
        <v>152</v>
      </c>
      <c r="C239" s="416">
        <v>0</v>
      </c>
      <c r="D239" s="416">
        <v>0</v>
      </c>
      <c r="E239" s="416">
        <v>1</v>
      </c>
      <c r="F239" s="219"/>
      <c r="G239" s="416">
        <v>-19</v>
      </c>
      <c r="H239" s="219">
        <v>-0.95</v>
      </c>
      <c r="I239" s="416">
        <v>0</v>
      </c>
      <c r="J239" s="416">
        <v>0</v>
      </c>
      <c r="K239" s="219" t="s">
        <v>155</v>
      </c>
      <c r="L239" s="409">
        <v>20</v>
      </c>
      <c r="M239">
        <f t="shared" si="3"/>
        <v>7</v>
      </c>
    </row>
    <row r="240" ht="15.75" spans="1:14">
      <c r="A240" s="422">
        <v>2040502</v>
      </c>
      <c r="B240" s="415" t="s">
        <v>153</v>
      </c>
      <c r="C240" s="416">
        <v>0</v>
      </c>
      <c r="D240" s="416">
        <v>0</v>
      </c>
      <c r="E240" s="416">
        <v>11</v>
      </c>
      <c r="F240" s="219"/>
      <c r="G240" s="416">
        <v>-160</v>
      </c>
      <c r="H240" s="219">
        <v>-0.9357</v>
      </c>
      <c r="I240" s="416">
        <v>0</v>
      </c>
      <c r="J240" s="416">
        <v>0</v>
      </c>
      <c r="K240" s="219" t="s">
        <v>155</v>
      </c>
      <c r="L240" s="409">
        <v>171</v>
      </c>
      <c r="M240">
        <f t="shared" si="3"/>
        <v>7</v>
      </c>
    </row>
    <row r="241" ht="15.75" hidden="1" spans="1:14">
      <c r="A241" s="422">
        <v>2040503</v>
      </c>
      <c r="B241" s="415" t="s">
        <v>154</v>
      </c>
      <c r="C241" s="409">
        <v>0</v>
      </c>
      <c r="D241" s="409">
        <v>0</v>
      </c>
      <c r="E241" s="409">
        <v>0</v>
      </c>
      <c r="F241" s="420"/>
      <c r="G241" s="409">
        <v>0</v>
      </c>
      <c r="H241" s="420"/>
      <c r="I241" s="409">
        <v>0</v>
      </c>
      <c r="J241" s="409">
        <v>0</v>
      </c>
      <c r="K241" s="420" t="s">
        <v>155</v>
      </c>
      <c r="L241" s="409">
        <v>0</v>
      </c>
      <c r="M241">
        <f t="shared" si="3"/>
        <v>7</v>
      </c>
      <c r="N241" t="s">
        <v>156</v>
      </c>
    </row>
    <row r="242" ht="15.75" hidden="1" spans="1:14">
      <c r="A242" s="422">
        <v>2040504</v>
      </c>
      <c r="B242" s="415" t="s">
        <v>280</v>
      </c>
      <c r="C242" s="409">
        <v>0</v>
      </c>
      <c r="D242" s="409">
        <v>0</v>
      </c>
      <c r="E242" s="409">
        <v>0</v>
      </c>
      <c r="F242" s="420"/>
      <c r="G242" s="409">
        <v>0</v>
      </c>
      <c r="H242" s="420"/>
      <c r="I242" s="409">
        <v>0</v>
      </c>
      <c r="J242" s="409">
        <v>0</v>
      </c>
      <c r="K242" s="420" t="s">
        <v>155</v>
      </c>
      <c r="L242" s="409">
        <v>0</v>
      </c>
      <c r="M242">
        <f t="shared" si="3"/>
        <v>7</v>
      </c>
      <c r="N242" t="s">
        <v>156</v>
      </c>
    </row>
    <row r="243" ht="15.75" hidden="1" spans="1:14">
      <c r="A243" s="422">
        <v>2040505</v>
      </c>
      <c r="B243" s="415" t="s">
        <v>281</v>
      </c>
      <c r="C243" s="409">
        <v>0</v>
      </c>
      <c r="D243" s="409">
        <v>0</v>
      </c>
      <c r="E243" s="409">
        <v>0</v>
      </c>
      <c r="F243" s="420"/>
      <c r="G243" s="409">
        <v>0</v>
      </c>
      <c r="H243" s="420"/>
      <c r="I243" s="409">
        <v>0</v>
      </c>
      <c r="J243" s="409">
        <v>0</v>
      </c>
      <c r="K243" s="420" t="s">
        <v>155</v>
      </c>
      <c r="L243" s="409">
        <v>0</v>
      </c>
      <c r="M243">
        <f t="shared" si="3"/>
        <v>7</v>
      </c>
      <c r="N243" t="s">
        <v>156</v>
      </c>
    </row>
    <row r="244" ht="15.75" hidden="1" spans="1:14">
      <c r="A244" s="422">
        <v>2040506</v>
      </c>
      <c r="B244" s="415" t="s">
        <v>282</v>
      </c>
      <c r="C244" s="409">
        <v>0</v>
      </c>
      <c r="D244" s="409">
        <v>0</v>
      </c>
      <c r="E244" s="409">
        <v>0</v>
      </c>
      <c r="F244" s="420"/>
      <c r="G244" s="409">
        <v>0</v>
      </c>
      <c r="H244" s="420"/>
      <c r="I244" s="409">
        <v>0</v>
      </c>
      <c r="J244" s="409">
        <v>0</v>
      </c>
      <c r="K244" s="420" t="s">
        <v>155</v>
      </c>
      <c r="L244" s="409">
        <v>0</v>
      </c>
      <c r="M244">
        <f t="shared" si="3"/>
        <v>7</v>
      </c>
      <c r="N244" t="s">
        <v>156</v>
      </c>
    </row>
    <row r="245" ht="15.75" hidden="1" spans="1:14">
      <c r="A245" s="422">
        <v>2040550</v>
      </c>
      <c r="B245" s="415" t="s">
        <v>162</v>
      </c>
      <c r="C245" s="409">
        <v>0</v>
      </c>
      <c r="D245" s="409">
        <v>0</v>
      </c>
      <c r="E245" s="409">
        <v>0</v>
      </c>
      <c r="F245" s="420"/>
      <c r="G245" s="409">
        <v>0</v>
      </c>
      <c r="H245" s="420"/>
      <c r="I245" s="409">
        <v>0</v>
      </c>
      <c r="J245" s="409">
        <v>0</v>
      </c>
      <c r="K245" s="420" t="s">
        <v>155</v>
      </c>
      <c r="L245" s="409">
        <v>0</v>
      </c>
      <c r="M245">
        <f t="shared" si="3"/>
        <v>7</v>
      </c>
      <c r="N245" t="s">
        <v>156</v>
      </c>
    </row>
    <row r="246" ht="15.75" spans="1:14">
      <c r="A246" s="422">
        <v>2040599</v>
      </c>
      <c r="B246" s="415" t="s">
        <v>283</v>
      </c>
      <c r="C246" s="416">
        <v>0</v>
      </c>
      <c r="D246" s="416">
        <v>3</v>
      </c>
      <c r="E246" s="416">
        <v>3</v>
      </c>
      <c r="F246" s="219">
        <v>1</v>
      </c>
      <c r="G246" s="416">
        <v>3</v>
      </c>
      <c r="H246" s="219"/>
      <c r="I246" s="416">
        <v>0</v>
      </c>
      <c r="J246" s="416">
        <v>0</v>
      </c>
      <c r="K246" s="219" t="s">
        <v>155</v>
      </c>
      <c r="L246" s="409">
        <v>0</v>
      </c>
      <c r="M246">
        <f t="shared" si="3"/>
        <v>7</v>
      </c>
    </row>
    <row r="247" ht="15.75" spans="1:14">
      <c r="A247" s="410">
        <v>20406</v>
      </c>
      <c r="B247" s="421" t="s">
        <v>284</v>
      </c>
      <c r="C247" s="412">
        <v>581</v>
      </c>
      <c r="D247" s="412">
        <v>777</v>
      </c>
      <c r="E247" s="412">
        <v>739</v>
      </c>
      <c r="F247" s="407">
        <v>0.9511</v>
      </c>
      <c r="G247" s="412">
        <v>115</v>
      </c>
      <c r="H247" s="407">
        <v>0.1843</v>
      </c>
      <c r="I247" s="412">
        <v>507</v>
      </c>
      <c r="J247" s="412">
        <v>-74</v>
      </c>
      <c r="K247" s="407">
        <v>-0.12736660929432</v>
      </c>
      <c r="L247" s="409">
        <v>624</v>
      </c>
      <c r="M247">
        <f t="shared" si="3"/>
        <v>5</v>
      </c>
    </row>
    <row r="248" ht="15.75" spans="1:14">
      <c r="A248" s="422">
        <v>2040601</v>
      </c>
      <c r="B248" s="415" t="s">
        <v>152</v>
      </c>
      <c r="C248" s="416">
        <v>412</v>
      </c>
      <c r="D248" s="416">
        <v>452</v>
      </c>
      <c r="E248" s="416">
        <v>449</v>
      </c>
      <c r="F248" s="219">
        <v>0.9934</v>
      </c>
      <c r="G248" s="416">
        <v>15</v>
      </c>
      <c r="H248" s="219">
        <v>0.0346</v>
      </c>
      <c r="I248" s="416">
        <v>427</v>
      </c>
      <c r="J248" s="416">
        <v>15</v>
      </c>
      <c r="K248" s="219">
        <v>0.0364077669902913</v>
      </c>
      <c r="L248" s="409">
        <v>434</v>
      </c>
      <c r="M248">
        <f t="shared" si="3"/>
        <v>7</v>
      </c>
    </row>
    <row r="249" ht="15.75" spans="1:14">
      <c r="A249" s="422">
        <v>2040602</v>
      </c>
      <c r="B249" s="415" t="s">
        <v>153</v>
      </c>
      <c r="C249" s="416">
        <v>44</v>
      </c>
      <c r="D249" s="416">
        <v>54</v>
      </c>
      <c r="E249" s="416">
        <v>52</v>
      </c>
      <c r="F249" s="219">
        <v>0.963</v>
      </c>
      <c r="G249" s="416">
        <v>10</v>
      </c>
      <c r="H249" s="219">
        <v>0.2381</v>
      </c>
      <c r="I249" s="416">
        <v>59</v>
      </c>
      <c r="J249" s="416">
        <v>15</v>
      </c>
      <c r="K249" s="219">
        <v>0.340909090909091</v>
      </c>
      <c r="L249" s="409">
        <v>42</v>
      </c>
      <c r="M249">
        <f t="shared" si="3"/>
        <v>7</v>
      </c>
    </row>
    <row r="250" ht="15.75" hidden="1" spans="1:14">
      <c r="A250" s="422">
        <v>2040603</v>
      </c>
      <c r="B250" s="415" t="s">
        <v>154</v>
      </c>
      <c r="C250" s="409">
        <v>0</v>
      </c>
      <c r="D250" s="409">
        <v>0</v>
      </c>
      <c r="E250" s="409">
        <v>0</v>
      </c>
      <c r="F250" s="420"/>
      <c r="G250" s="409">
        <v>0</v>
      </c>
      <c r="H250" s="420"/>
      <c r="I250" s="409">
        <v>0</v>
      </c>
      <c r="J250" s="409">
        <v>0</v>
      </c>
      <c r="K250" s="420" t="s">
        <v>155</v>
      </c>
      <c r="L250" s="409">
        <v>0</v>
      </c>
      <c r="M250">
        <f t="shared" si="3"/>
        <v>7</v>
      </c>
      <c r="N250" t="s">
        <v>156</v>
      </c>
    </row>
    <row r="251" ht="15.75" spans="1:14">
      <c r="A251" s="422">
        <v>2040604</v>
      </c>
      <c r="B251" s="415" t="s">
        <v>285</v>
      </c>
      <c r="C251" s="416">
        <v>0</v>
      </c>
      <c r="D251" s="416">
        <v>0</v>
      </c>
      <c r="E251" s="416">
        <v>0</v>
      </c>
      <c r="F251" s="219"/>
      <c r="G251" s="416">
        <v>-2</v>
      </c>
      <c r="H251" s="219">
        <v>-1</v>
      </c>
      <c r="I251" s="416">
        <v>0</v>
      </c>
      <c r="J251" s="416">
        <v>0</v>
      </c>
      <c r="K251" s="219" t="s">
        <v>155</v>
      </c>
      <c r="L251" s="409">
        <v>2</v>
      </c>
      <c r="M251">
        <f t="shared" si="3"/>
        <v>7</v>
      </c>
    </row>
    <row r="252" ht="15.75" hidden="1" spans="1:14">
      <c r="A252" s="422">
        <v>2040605</v>
      </c>
      <c r="B252" s="415" t="s">
        <v>286</v>
      </c>
      <c r="C252" s="409">
        <v>0</v>
      </c>
      <c r="D252" s="409">
        <v>0</v>
      </c>
      <c r="E252" s="409">
        <v>0</v>
      </c>
      <c r="F252" s="420"/>
      <c r="G252" s="409">
        <v>0</v>
      </c>
      <c r="H252" s="420"/>
      <c r="I252" s="409">
        <v>0</v>
      </c>
      <c r="J252" s="409">
        <v>0</v>
      </c>
      <c r="K252" s="420" t="s">
        <v>155</v>
      </c>
      <c r="L252" s="409">
        <v>0</v>
      </c>
      <c r="M252">
        <f t="shared" si="3"/>
        <v>7</v>
      </c>
      <c r="N252" t="s">
        <v>156</v>
      </c>
    </row>
    <row r="253" ht="15.75" spans="1:14">
      <c r="A253" s="422">
        <v>2040606</v>
      </c>
      <c r="B253" s="415" t="s">
        <v>287</v>
      </c>
      <c r="C253" s="416">
        <v>0</v>
      </c>
      <c r="D253" s="416">
        <v>0</v>
      </c>
      <c r="E253" s="416">
        <v>0</v>
      </c>
      <c r="F253" s="219"/>
      <c r="G253" s="416">
        <v>0</v>
      </c>
      <c r="H253" s="219"/>
      <c r="I253" s="416">
        <v>5</v>
      </c>
      <c r="J253" s="416">
        <v>5</v>
      </c>
      <c r="K253" s="219" t="s">
        <v>155</v>
      </c>
      <c r="L253" s="409">
        <v>0</v>
      </c>
      <c r="M253">
        <f t="shared" si="3"/>
        <v>7</v>
      </c>
    </row>
    <row r="254" ht="15.75" hidden="1" spans="1:14">
      <c r="A254" s="422">
        <v>2040607</v>
      </c>
      <c r="B254" s="415" t="s">
        <v>288</v>
      </c>
      <c r="C254" s="409">
        <v>0</v>
      </c>
      <c r="D254" s="409">
        <v>0</v>
      </c>
      <c r="E254" s="409">
        <v>0</v>
      </c>
      <c r="F254" s="420"/>
      <c r="G254" s="409">
        <v>0</v>
      </c>
      <c r="H254" s="420"/>
      <c r="I254" s="409">
        <v>0</v>
      </c>
      <c r="J254" s="409">
        <v>0</v>
      </c>
      <c r="K254" s="420" t="s">
        <v>155</v>
      </c>
      <c r="L254" s="409">
        <v>0</v>
      </c>
      <c r="M254">
        <f t="shared" si="3"/>
        <v>7</v>
      </c>
      <c r="N254" t="s">
        <v>156</v>
      </c>
    </row>
    <row r="255" ht="15.75" hidden="1" spans="1:14">
      <c r="A255" s="422">
        <v>2040608</v>
      </c>
      <c r="B255" s="415" t="s">
        <v>289</v>
      </c>
      <c r="C255" s="409">
        <v>0</v>
      </c>
      <c r="D255" s="409">
        <v>0</v>
      </c>
      <c r="E255" s="409">
        <v>0</v>
      </c>
      <c r="F255" s="420"/>
      <c r="G255" s="409">
        <v>0</v>
      </c>
      <c r="H255" s="420"/>
      <c r="I255" s="409">
        <v>0</v>
      </c>
      <c r="J255" s="409">
        <v>0</v>
      </c>
      <c r="K255" s="420" t="s">
        <v>155</v>
      </c>
      <c r="L255" s="409">
        <v>0</v>
      </c>
      <c r="M255">
        <f t="shared" si="3"/>
        <v>7</v>
      </c>
      <c r="N255" t="s">
        <v>156</v>
      </c>
    </row>
    <row r="256" ht="15.75" spans="1:14">
      <c r="A256" s="422">
        <v>2040610</v>
      </c>
      <c r="B256" s="415" t="s">
        <v>290</v>
      </c>
      <c r="C256" s="416">
        <v>3</v>
      </c>
      <c r="D256" s="416">
        <v>14</v>
      </c>
      <c r="E256" s="416">
        <v>6</v>
      </c>
      <c r="F256" s="219">
        <v>0.4286</v>
      </c>
      <c r="G256" s="416">
        <v>0</v>
      </c>
      <c r="H256" s="219">
        <v>0</v>
      </c>
      <c r="I256" s="416">
        <v>0</v>
      </c>
      <c r="J256" s="416">
        <v>-3</v>
      </c>
      <c r="K256" s="219">
        <v>-1</v>
      </c>
      <c r="L256" s="409">
        <v>6</v>
      </c>
      <c r="M256">
        <f t="shared" si="3"/>
        <v>7</v>
      </c>
    </row>
    <row r="257" ht="15.75" hidden="1" spans="1:14">
      <c r="A257" s="422">
        <v>2040612</v>
      </c>
      <c r="B257" s="415" t="s">
        <v>291</v>
      </c>
      <c r="C257" s="409">
        <v>0</v>
      </c>
      <c r="D257" s="409">
        <v>0</v>
      </c>
      <c r="E257" s="409">
        <v>0</v>
      </c>
      <c r="F257" s="420"/>
      <c r="G257" s="409">
        <v>0</v>
      </c>
      <c r="H257" s="420"/>
      <c r="I257" s="409">
        <v>0</v>
      </c>
      <c r="J257" s="409">
        <v>0</v>
      </c>
      <c r="K257" s="420" t="s">
        <v>155</v>
      </c>
      <c r="L257" s="409">
        <v>0</v>
      </c>
      <c r="M257">
        <f t="shared" si="3"/>
        <v>7</v>
      </c>
      <c r="N257" t="s">
        <v>156</v>
      </c>
    </row>
    <row r="258" ht="15.75" hidden="1" spans="1:14">
      <c r="A258" s="422">
        <v>2040613</v>
      </c>
      <c r="B258" s="415" t="s">
        <v>187</v>
      </c>
      <c r="C258" s="409">
        <v>0</v>
      </c>
      <c r="D258" s="409">
        <v>0</v>
      </c>
      <c r="E258" s="409">
        <v>0</v>
      </c>
      <c r="F258" s="420"/>
      <c r="G258" s="409">
        <v>0</v>
      </c>
      <c r="H258" s="420"/>
      <c r="I258" s="409">
        <v>0</v>
      </c>
      <c r="J258" s="409">
        <v>0</v>
      </c>
      <c r="K258" s="420" t="s">
        <v>155</v>
      </c>
      <c r="L258" s="409">
        <v>0</v>
      </c>
      <c r="M258">
        <f t="shared" si="3"/>
        <v>7</v>
      </c>
      <c r="N258" t="s">
        <v>156</v>
      </c>
    </row>
    <row r="259" ht="15.75" hidden="1" spans="1:14">
      <c r="A259" s="422">
        <v>2040650</v>
      </c>
      <c r="B259" s="415" t="s">
        <v>162</v>
      </c>
      <c r="C259" s="409">
        <v>0</v>
      </c>
      <c r="D259" s="409">
        <v>0</v>
      </c>
      <c r="E259" s="409">
        <v>0</v>
      </c>
      <c r="F259" s="420"/>
      <c r="G259" s="409">
        <v>0</v>
      </c>
      <c r="H259" s="420"/>
      <c r="I259" s="409">
        <v>0</v>
      </c>
      <c r="J259" s="409">
        <v>0</v>
      </c>
      <c r="K259" s="420" t="s">
        <v>155</v>
      </c>
      <c r="L259" s="409">
        <v>0</v>
      </c>
      <c r="M259">
        <f t="shared" si="3"/>
        <v>7</v>
      </c>
      <c r="N259" t="s">
        <v>156</v>
      </c>
    </row>
    <row r="260" ht="15.75" spans="1:14">
      <c r="A260" s="422">
        <v>2040699</v>
      </c>
      <c r="B260" s="415" t="s">
        <v>292</v>
      </c>
      <c r="C260" s="416">
        <v>122</v>
      </c>
      <c r="D260" s="416">
        <v>257</v>
      </c>
      <c r="E260" s="416">
        <v>232</v>
      </c>
      <c r="F260" s="219">
        <v>0.9027</v>
      </c>
      <c r="G260" s="416">
        <v>92</v>
      </c>
      <c r="H260" s="219">
        <v>0.6571</v>
      </c>
      <c r="I260" s="416">
        <v>16</v>
      </c>
      <c r="J260" s="416">
        <v>-106</v>
      </c>
      <c r="K260" s="219">
        <v>-0.868852459016393</v>
      </c>
      <c r="L260" s="409">
        <v>140</v>
      </c>
      <c r="M260">
        <f t="shared" si="3"/>
        <v>7</v>
      </c>
    </row>
    <row r="261" ht="15.75" spans="1:14">
      <c r="A261" s="410">
        <v>20407</v>
      </c>
      <c r="B261" s="421" t="s">
        <v>293</v>
      </c>
      <c r="C261" s="412"/>
      <c r="D261" s="412"/>
      <c r="E261" s="412"/>
      <c r="F261" s="407"/>
      <c r="G261" s="412">
        <v>0</v>
      </c>
      <c r="H261" s="407"/>
      <c r="I261" s="412"/>
      <c r="J261" s="412">
        <v>0</v>
      </c>
      <c r="K261" s="407" t="s">
        <v>155</v>
      </c>
      <c r="L261" s="409"/>
      <c r="M261">
        <f t="shared" si="3"/>
        <v>5</v>
      </c>
    </row>
    <row r="262" ht="15.75" spans="1:14">
      <c r="A262" s="410">
        <v>20408</v>
      </c>
      <c r="B262" s="421" t="s">
        <v>294</v>
      </c>
      <c r="C262" s="412"/>
      <c r="D262" s="412"/>
      <c r="E262" s="412"/>
      <c r="F262" s="407"/>
      <c r="G262" s="412">
        <v>0</v>
      </c>
      <c r="H262" s="407"/>
      <c r="I262" s="412"/>
      <c r="J262" s="412">
        <v>0</v>
      </c>
      <c r="K262" s="407" t="s">
        <v>155</v>
      </c>
      <c r="L262" s="409"/>
      <c r="M262">
        <f t="shared" si="3"/>
        <v>5</v>
      </c>
    </row>
    <row r="263" ht="15.75" spans="1:14">
      <c r="A263" s="410">
        <v>20409</v>
      </c>
      <c r="B263" s="421" t="s">
        <v>295</v>
      </c>
      <c r="C263" s="412"/>
      <c r="D263" s="412"/>
      <c r="E263" s="412"/>
      <c r="F263" s="407"/>
      <c r="G263" s="412">
        <v>0</v>
      </c>
      <c r="H263" s="407"/>
      <c r="I263" s="412"/>
      <c r="J263" s="412">
        <v>0</v>
      </c>
      <c r="K263" s="407" t="s">
        <v>155</v>
      </c>
      <c r="L263" s="409"/>
      <c r="M263">
        <f t="shared" ref="M263:M326" si="4">LEN(A263)</f>
        <v>5</v>
      </c>
    </row>
    <row r="264" ht="15.75" spans="1:14">
      <c r="A264" s="410">
        <v>20410</v>
      </c>
      <c r="B264" s="421" t="s">
        <v>296</v>
      </c>
      <c r="C264" s="412"/>
      <c r="D264" s="412"/>
      <c r="E264" s="412"/>
      <c r="F264" s="407"/>
      <c r="G264" s="412">
        <v>0</v>
      </c>
      <c r="H264" s="407"/>
      <c r="I264" s="412"/>
      <c r="J264" s="412">
        <v>0</v>
      </c>
      <c r="K264" s="407" t="s">
        <v>155</v>
      </c>
      <c r="L264" s="409"/>
      <c r="M264">
        <f t="shared" si="4"/>
        <v>5</v>
      </c>
    </row>
    <row r="265" ht="15.75" spans="1:14">
      <c r="A265" s="410">
        <v>20499</v>
      </c>
      <c r="B265" s="421" t="s">
        <v>297</v>
      </c>
      <c r="C265" s="412">
        <v>872</v>
      </c>
      <c r="D265" s="412">
        <v>0</v>
      </c>
      <c r="E265" s="412">
        <v>0</v>
      </c>
      <c r="F265" s="407"/>
      <c r="G265" s="412">
        <v>-707</v>
      </c>
      <c r="H265" s="407">
        <v>-1</v>
      </c>
      <c r="I265" s="412">
        <v>694</v>
      </c>
      <c r="J265" s="412">
        <v>-178</v>
      </c>
      <c r="K265" s="407">
        <v>-0.204128440366972</v>
      </c>
      <c r="L265" s="409">
        <v>707</v>
      </c>
      <c r="M265">
        <f t="shared" si="4"/>
        <v>5</v>
      </c>
    </row>
    <row r="266" ht="15.75" spans="1:14">
      <c r="A266" s="422">
        <v>2049902</v>
      </c>
      <c r="B266" s="415" t="s">
        <v>298</v>
      </c>
      <c r="C266" s="416">
        <v>0</v>
      </c>
      <c r="D266" s="416">
        <v>0</v>
      </c>
      <c r="E266" s="416">
        <v>0</v>
      </c>
      <c r="F266" s="219"/>
      <c r="G266" s="416">
        <v>-8</v>
      </c>
      <c r="H266" s="219">
        <v>-1</v>
      </c>
      <c r="I266" s="416">
        <v>0</v>
      </c>
      <c r="J266" s="416">
        <v>0</v>
      </c>
      <c r="K266" s="219" t="s">
        <v>155</v>
      </c>
      <c r="L266" s="409">
        <v>8</v>
      </c>
      <c r="M266">
        <f t="shared" si="4"/>
        <v>7</v>
      </c>
    </row>
    <row r="267" ht="15.75" spans="1:14">
      <c r="A267" s="422">
        <v>2049999</v>
      </c>
      <c r="B267" s="415" t="s">
        <v>297</v>
      </c>
      <c r="C267" s="416">
        <v>872</v>
      </c>
      <c r="D267" s="416">
        <v>0</v>
      </c>
      <c r="E267" s="416">
        <v>0</v>
      </c>
      <c r="F267" s="219"/>
      <c r="G267" s="416">
        <v>-699</v>
      </c>
      <c r="H267" s="219">
        <v>-1</v>
      </c>
      <c r="I267" s="416">
        <v>694</v>
      </c>
      <c r="J267" s="416">
        <v>-178</v>
      </c>
      <c r="K267" s="219">
        <v>-0.204128440366972</v>
      </c>
      <c r="L267" s="409">
        <v>699</v>
      </c>
      <c r="M267">
        <f t="shared" si="4"/>
        <v>7</v>
      </c>
    </row>
    <row r="268" ht="15.75" spans="1:14">
      <c r="A268" s="427">
        <v>205</v>
      </c>
      <c r="B268" s="405" t="s">
        <v>299</v>
      </c>
      <c r="C268" s="406">
        <v>39013</v>
      </c>
      <c r="D268" s="406">
        <v>43649</v>
      </c>
      <c r="E268" s="406">
        <v>40682</v>
      </c>
      <c r="F268" s="407">
        <v>0.932</v>
      </c>
      <c r="G268" s="412">
        <v>258</v>
      </c>
      <c r="H268" s="407">
        <v>0.0064</v>
      </c>
      <c r="I268" s="406">
        <v>41503</v>
      </c>
      <c r="J268" s="406">
        <v>2490</v>
      </c>
      <c r="K268" s="407">
        <v>0.063824878886525</v>
      </c>
      <c r="L268" s="409">
        <v>40424</v>
      </c>
      <c r="M268">
        <f t="shared" si="4"/>
        <v>3</v>
      </c>
    </row>
    <row r="269" ht="15.75" spans="1:14">
      <c r="A269" s="410">
        <v>20501</v>
      </c>
      <c r="B269" s="421" t="s">
        <v>300</v>
      </c>
      <c r="C269" s="406">
        <v>1526</v>
      </c>
      <c r="D269" s="406">
        <v>1655</v>
      </c>
      <c r="E269" s="406">
        <v>1451</v>
      </c>
      <c r="F269" s="407">
        <v>0.8767</v>
      </c>
      <c r="G269" s="412">
        <v>294</v>
      </c>
      <c r="H269" s="407">
        <v>0.2541</v>
      </c>
      <c r="I269" s="406">
        <v>1531</v>
      </c>
      <c r="J269" s="412">
        <v>5</v>
      </c>
      <c r="K269" s="407">
        <v>0.00327653997378768</v>
      </c>
      <c r="L269" s="409">
        <v>1157</v>
      </c>
      <c r="M269">
        <f t="shared" si="4"/>
        <v>5</v>
      </c>
    </row>
    <row r="270" ht="15.75" spans="1:14">
      <c r="A270" s="422">
        <v>2050101</v>
      </c>
      <c r="B270" s="415" t="s">
        <v>152</v>
      </c>
      <c r="C270" s="416">
        <v>460</v>
      </c>
      <c r="D270" s="416">
        <v>534</v>
      </c>
      <c r="E270" s="416">
        <v>521</v>
      </c>
      <c r="F270" s="219">
        <v>0.9757</v>
      </c>
      <c r="G270" s="416">
        <v>73</v>
      </c>
      <c r="H270" s="219">
        <v>0.1629</v>
      </c>
      <c r="I270" s="416">
        <v>507</v>
      </c>
      <c r="J270" s="416">
        <v>47</v>
      </c>
      <c r="K270" s="219">
        <v>0.102173913043478</v>
      </c>
      <c r="L270" s="409">
        <v>448</v>
      </c>
      <c r="M270">
        <f t="shared" si="4"/>
        <v>7</v>
      </c>
    </row>
    <row r="271" ht="15.75" spans="1:14">
      <c r="A271" s="422">
        <v>2050102</v>
      </c>
      <c r="B271" s="415" t="s">
        <v>153</v>
      </c>
      <c r="C271" s="416">
        <v>53</v>
      </c>
      <c r="D271" s="416">
        <v>62</v>
      </c>
      <c r="E271" s="416">
        <v>68</v>
      </c>
      <c r="F271" s="219">
        <v>1.0968</v>
      </c>
      <c r="G271" s="416">
        <v>36</v>
      </c>
      <c r="H271" s="219">
        <v>1.125</v>
      </c>
      <c r="I271" s="416">
        <v>53</v>
      </c>
      <c r="J271" s="416">
        <v>0</v>
      </c>
      <c r="K271" s="219">
        <v>0</v>
      </c>
      <c r="L271" s="409">
        <v>32</v>
      </c>
      <c r="M271">
        <f t="shared" si="4"/>
        <v>7</v>
      </c>
    </row>
    <row r="272" ht="15.75" hidden="1" spans="1:14">
      <c r="A272" s="422">
        <v>2050103</v>
      </c>
      <c r="B272" s="415" t="s">
        <v>154</v>
      </c>
      <c r="C272" s="409">
        <v>0</v>
      </c>
      <c r="D272" s="409">
        <v>0</v>
      </c>
      <c r="E272" s="409">
        <v>0</v>
      </c>
      <c r="F272" s="420"/>
      <c r="G272" s="409">
        <v>0</v>
      </c>
      <c r="H272" s="420"/>
      <c r="I272" s="409">
        <v>0</v>
      </c>
      <c r="J272" s="409">
        <v>0</v>
      </c>
      <c r="K272" s="420" t="s">
        <v>155</v>
      </c>
      <c r="L272" s="409">
        <v>0</v>
      </c>
      <c r="M272">
        <f t="shared" si="4"/>
        <v>7</v>
      </c>
      <c r="N272" t="s">
        <v>156</v>
      </c>
    </row>
    <row r="273" ht="15.75" spans="1:14">
      <c r="A273" s="422">
        <v>2050199</v>
      </c>
      <c r="B273" s="415" t="s">
        <v>301</v>
      </c>
      <c r="C273" s="416">
        <v>1013</v>
      </c>
      <c r="D273" s="417">
        <v>1059</v>
      </c>
      <c r="E273" s="416">
        <v>862</v>
      </c>
      <c r="F273" s="219">
        <v>0.814</v>
      </c>
      <c r="G273" s="416">
        <v>185</v>
      </c>
      <c r="H273" s="219">
        <v>0.2733</v>
      </c>
      <c r="I273" s="416">
        <v>971</v>
      </c>
      <c r="J273" s="416">
        <v>-42</v>
      </c>
      <c r="K273" s="219">
        <v>-0.0414610069101678</v>
      </c>
      <c r="L273" s="409">
        <v>677</v>
      </c>
      <c r="M273">
        <f t="shared" si="4"/>
        <v>7</v>
      </c>
    </row>
    <row r="274" ht="15.75" spans="1:14">
      <c r="A274" s="410">
        <v>20502</v>
      </c>
      <c r="B274" s="421" t="s">
        <v>302</v>
      </c>
      <c r="C274" s="406">
        <v>35248</v>
      </c>
      <c r="D274" s="406">
        <v>40074</v>
      </c>
      <c r="E274" s="406">
        <v>37475</v>
      </c>
      <c r="F274" s="407">
        <v>0.9351</v>
      </c>
      <c r="G274" s="412">
        <v>675</v>
      </c>
      <c r="H274" s="407">
        <v>0.0183</v>
      </c>
      <c r="I274" s="406">
        <v>38343</v>
      </c>
      <c r="J274" s="406">
        <v>3095</v>
      </c>
      <c r="K274" s="407">
        <v>0.0878064003631412</v>
      </c>
      <c r="L274" s="409">
        <v>36800</v>
      </c>
      <c r="M274">
        <f t="shared" si="4"/>
        <v>5</v>
      </c>
    </row>
    <row r="275" ht="15.75" spans="1:14">
      <c r="A275" s="422">
        <v>2050201</v>
      </c>
      <c r="B275" s="415" t="s">
        <v>303</v>
      </c>
      <c r="C275" s="416">
        <v>1338</v>
      </c>
      <c r="D275" s="417">
        <v>2162</v>
      </c>
      <c r="E275" s="416">
        <v>1804</v>
      </c>
      <c r="F275" s="219">
        <v>0.8344</v>
      </c>
      <c r="G275" s="416">
        <v>-18</v>
      </c>
      <c r="H275" s="219">
        <v>-0.0099</v>
      </c>
      <c r="I275" s="416">
        <v>1594</v>
      </c>
      <c r="J275" s="416">
        <v>256</v>
      </c>
      <c r="K275" s="219">
        <v>0.191330343796712</v>
      </c>
      <c r="L275" s="409">
        <v>1822</v>
      </c>
      <c r="M275">
        <f t="shared" si="4"/>
        <v>7</v>
      </c>
    </row>
    <row r="276" ht="15.75" spans="1:14">
      <c r="A276" s="422">
        <v>2050202</v>
      </c>
      <c r="B276" s="415" t="s">
        <v>304</v>
      </c>
      <c r="C276" s="416">
        <v>18782</v>
      </c>
      <c r="D276" s="417">
        <v>20191</v>
      </c>
      <c r="E276" s="416">
        <v>18730</v>
      </c>
      <c r="F276" s="219">
        <v>0.9276</v>
      </c>
      <c r="G276" s="416">
        <v>330</v>
      </c>
      <c r="H276" s="219">
        <v>0.0179</v>
      </c>
      <c r="I276" s="416">
        <v>21115</v>
      </c>
      <c r="J276" s="417">
        <v>2333</v>
      </c>
      <c r="K276" s="219">
        <v>0.124214673623682</v>
      </c>
      <c r="L276" s="409">
        <v>18400</v>
      </c>
      <c r="M276">
        <f t="shared" si="4"/>
        <v>7</v>
      </c>
    </row>
    <row r="277" ht="15.75" spans="1:14">
      <c r="A277" s="422">
        <v>2050203</v>
      </c>
      <c r="B277" s="415" t="s">
        <v>305</v>
      </c>
      <c r="C277" s="416">
        <v>9366</v>
      </c>
      <c r="D277" s="417">
        <v>11192</v>
      </c>
      <c r="E277" s="416">
        <v>10695</v>
      </c>
      <c r="F277" s="219">
        <v>0.9556</v>
      </c>
      <c r="G277" s="417">
        <v>1755</v>
      </c>
      <c r="H277" s="219">
        <v>0.1963</v>
      </c>
      <c r="I277" s="416">
        <v>9065</v>
      </c>
      <c r="J277" s="416">
        <v>-301</v>
      </c>
      <c r="K277" s="219">
        <v>-0.0321375186846039</v>
      </c>
      <c r="L277" s="409">
        <v>8940</v>
      </c>
      <c r="M277">
        <f t="shared" si="4"/>
        <v>7</v>
      </c>
    </row>
    <row r="278" ht="15.75" spans="1:14">
      <c r="A278" s="422">
        <v>2050204</v>
      </c>
      <c r="B278" s="415" t="s">
        <v>306</v>
      </c>
      <c r="C278" s="416">
        <v>5332</v>
      </c>
      <c r="D278" s="417">
        <v>5897</v>
      </c>
      <c r="E278" s="416">
        <v>5626</v>
      </c>
      <c r="F278" s="219">
        <v>0.954</v>
      </c>
      <c r="G278" s="417">
        <v>-1871</v>
      </c>
      <c r="H278" s="219">
        <v>-0.2496</v>
      </c>
      <c r="I278" s="416">
        <v>6247</v>
      </c>
      <c r="J278" s="416">
        <v>915</v>
      </c>
      <c r="K278" s="219">
        <v>0.171605401350338</v>
      </c>
      <c r="L278" s="409">
        <v>7497</v>
      </c>
      <c r="M278">
        <f t="shared" si="4"/>
        <v>7</v>
      </c>
    </row>
    <row r="279" ht="15.75" hidden="1" spans="1:14">
      <c r="A279" s="422">
        <v>2050205</v>
      </c>
      <c r="B279" s="415" t="s">
        <v>307</v>
      </c>
      <c r="C279" s="409">
        <v>0</v>
      </c>
      <c r="D279" s="409">
        <v>0</v>
      </c>
      <c r="E279" s="409">
        <v>0</v>
      </c>
      <c r="F279" s="420"/>
      <c r="G279" s="409">
        <v>0</v>
      </c>
      <c r="H279" s="420"/>
      <c r="I279" s="409">
        <v>0</v>
      </c>
      <c r="J279" s="409">
        <v>0</v>
      </c>
      <c r="K279" s="420" t="s">
        <v>155</v>
      </c>
      <c r="L279" s="409">
        <v>0</v>
      </c>
      <c r="M279">
        <f t="shared" si="4"/>
        <v>7</v>
      </c>
      <c r="N279" t="s">
        <v>156</v>
      </c>
    </row>
    <row r="280" ht="15.75" spans="1:14">
      <c r="A280" s="422">
        <v>2050299</v>
      </c>
      <c r="B280" s="415" t="s">
        <v>308</v>
      </c>
      <c r="C280" s="416">
        <v>430</v>
      </c>
      <c r="D280" s="416">
        <v>632</v>
      </c>
      <c r="E280" s="416">
        <v>620</v>
      </c>
      <c r="F280" s="219">
        <v>0.981</v>
      </c>
      <c r="G280" s="416">
        <v>479</v>
      </c>
      <c r="H280" s="219">
        <v>3.3972</v>
      </c>
      <c r="I280" s="416">
        <v>322</v>
      </c>
      <c r="J280" s="416">
        <v>-108</v>
      </c>
      <c r="K280" s="219">
        <v>-0.251162790697674</v>
      </c>
      <c r="L280" s="409">
        <v>141</v>
      </c>
      <c r="M280">
        <f t="shared" si="4"/>
        <v>7</v>
      </c>
    </row>
    <row r="281" ht="15.75" spans="1:14">
      <c r="A281" s="410">
        <v>20503</v>
      </c>
      <c r="B281" s="421" t="s">
        <v>309</v>
      </c>
      <c r="C281" s="406">
        <v>1127</v>
      </c>
      <c r="D281" s="406">
        <v>1127</v>
      </c>
      <c r="E281" s="406">
        <v>1205</v>
      </c>
      <c r="F281" s="407">
        <v>1.0692</v>
      </c>
      <c r="G281" s="412">
        <v>0</v>
      </c>
      <c r="H281" s="407">
        <v>0</v>
      </c>
      <c r="I281" s="406">
        <v>1242</v>
      </c>
      <c r="J281" s="412">
        <v>115</v>
      </c>
      <c r="K281" s="407">
        <v>0.102040816326531</v>
      </c>
      <c r="L281" s="409">
        <v>1205</v>
      </c>
      <c r="M281">
        <f t="shared" si="4"/>
        <v>5</v>
      </c>
    </row>
    <row r="282" ht="15.75" hidden="1" spans="1:14">
      <c r="A282" s="422">
        <v>2050301</v>
      </c>
      <c r="B282" s="415" t="s">
        <v>310</v>
      </c>
      <c r="C282" s="409">
        <v>0</v>
      </c>
      <c r="D282" s="409">
        <v>0</v>
      </c>
      <c r="E282" s="409">
        <v>0</v>
      </c>
      <c r="F282" s="420"/>
      <c r="G282" s="409">
        <v>0</v>
      </c>
      <c r="H282" s="420"/>
      <c r="I282" s="409">
        <v>0</v>
      </c>
      <c r="J282" s="409">
        <v>0</v>
      </c>
      <c r="K282" s="420" t="s">
        <v>155</v>
      </c>
      <c r="L282" s="409">
        <v>0</v>
      </c>
      <c r="M282">
        <f t="shared" si="4"/>
        <v>7</v>
      </c>
      <c r="N282" t="s">
        <v>156</v>
      </c>
    </row>
    <row r="283" ht="15.75" spans="1:14">
      <c r="A283" s="422">
        <v>2050302</v>
      </c>
      <c r="B283" s="415" t="s">
        <v>311</v>
      </c>
      <c r="C283" s="416">
        <v>1127</v>
      </c>
      <c r="D283" s="417">
        <v>1127</v>
      </c>
      <c r="E283" s="416">
        <v>1205</v>
      </c>
      <c r="F283" s="219">
        <v>1.0692</v>
      </c>
      <c r="G283" s="416">
        <v>0</v>
      </c>
      <c r="H283" s="219">
        <v>0</v>
      </c>
      <c r="I283" s="416">
        <v>1242</v>
      </c>
      <c r="J283" s="416">
        <v>115</v>
      </c>
      <c r="K283" s="219">
        <v>0.102040816326531</v>
      </c>
      <c r="L283" s="409">
        <v>1205</v>
      </c>
      <c r="M283">
        <f t="shared" si="4"/>
        <v>7</v>
      </c>
    </row>
    <row r="284" ht="15.75" hidden="1" spans="1:14">
      <c r="A284" s="422">
        <v>2050303</v>
      </c>
      <c r="B284" s="415" t="s">
        <v>312</v>
      </c>
      <c r="C284" s="409">
        <v>0</v>
      </c>
      <c r="D284" s="409">
        <v>0</v>
      </c>
      <c r="E284" s="409">
        <v>0</v>
      </c>
      <c r="F284" s="420"/>
      <c r="G284" s="409">
        <v>0</v>
      </c>
      <c r="H284" s="420"/>
      <c r="I284" s="409">
        <v>0</v>
      </c>
      <c r="J284" s="409">
        <v>0</v>
      </c>
      <c r="K284" s="420" t="s">
        <v>155</v>
      </c>
      <c r="L284" s="409">
        <v>0</v>
      </c>
      <c r="M284">
        <f t="shared" si="4"/>
        <v>7</v>
      </c>
      <c r="N284" t="s">
        <v>156</v>
      </c>
    </row>
    <row r="285" ht="15.75" hidden="1" spans="1:14">
      <c r="A285" s="422">
        <v>2050305</v>
      </c>
      <c r="B285" s="415" t="s">
        <v>313</v>
      </c>
      <c r="C285" s="409">
        <v>0</v>
      </c>
      <c r="D285" s="409">
        <v>0</v>
      </c>
      <c r="E285" s="409">
        <v>0</v>
      </c>
      <c r="F285" s="420"/>
      <c r="G285" s="409">
        <v>0</v>
      </c>
      <c r="H285" s="420"/>
      <c r="I285" s="409">
        <v>0</v>
      </c>
      <c r="J285" s="409">
        <v>0</v>
      </c>
      <c r="K285" s="420" t="s">
        <v>155</v>
      </c>
      <c r="L285" s="409">
        <v>0</v>
      </c>
      <c r="M285">
        <f t="shared" si="4"/>
        <v>7</v>
      </c>
      <c r="N285" t="s">
        <v>156</v>
      </c>
    </row>
    <row r="286" ht="15.75" hidden="1" spans="1:14">
      <c r="A286" s="422">
        <v>2050399</v>
      </c>
      <c r="B286" s="415" t="s">
        <v>314</v>
      </c>
      <c r="C286" s="409">
        <v>0</v>
      </c>
      <c r="D286" s="409">
        <v>0</v>
      </c>
      <c r="E286" s="409">
        <v>0</v>
      </c>
      <c r="F286" s="420"/>
      <c r="G286" s="409">
        <v>0</v>
      </c>
      <c r="H286" s="420"/>
      <c r="I286" s="409">
        <v>0</v>
      </c>
      <c r="J286" s="409">
        <v>0</v>
      </c>
      <c r="K286" s="420" t="s">
        <v>155</v>
      </c>
      <c r="L286" s="409">
        <v>0</v>
      </c>
      <c r="M286">
        <f t="shared" si="4"/>
        <v>7</v>
      </c>
      <c r="N286" t="s">
        <v>156</v>
      </c>
    </row>
    <row r="287" ht="15.75" spans="1:14">
      <c r="A287" s="410">
        <v>20504</v>
      </c>
      <c r="B287" s="421" t="s">
        <v>315</v>
      </c>
      <c r="C287" s="412"/>
      <c r="D287" s="412">
        <v>0</v>
      </c>
      <c r="E287" s="412"/>
      <c r="F287" s="407"/>
      <c r="G287" s="412">
        <v>0</v>
      </c>
      <c r="H287" s="407"/>
      <c r="I287" s="412"/>
      <c r="J287" s="412">
        <v>0</v>
      </c>
      <c r="K287" s="407" t="s">
        <v>155</v>
      </c>
      <c r="L287" s="409"/>
      <c r="M287">
        <f t="shared" si="4"/>
        <v>5</v>
      </c>
    </row>
    <row r="288" ht="15.75" spans="1:14">
      <c r="A288" s="410">
        <v>20505</v>
      </c>
      <c r="B288" s="421" t="s">
        <v>316</v>
      </c>
      <c r="C288" s="412"/>
      <c r="D288" s="412">
        <v>0</v>
      </c>
      <c r="E288" s="412"/>
      <c r="F288" s="407"/>
      <c r="G288" s="412">
        <v>0</v>
      </c>
      <c r="H288" s="407"/>
      <c r="I288" s="412"/>
      <c r="J288" s="412">
        <v>0</v>
      </c>
      <c r="K288" s="407" t="s">
        <v>155</v>
      </c>
      <c r="L288" s="409"/>
      <c r="M288">
        <f t="shared" si="4"/>
        <v>5</v>
      </c>
    </row>
    <row r="289" ht="15.75" spans="1:14">
      <c r="A289" s="410">
        <v>20506</v>
      </c>
      <c r="B289" s="421" t="s">
        <v>317</v>
      </c>
      <c r="C289" s="412"/>
      <c r="D289" s="412">
        <v>0</v>
      </c>
      <c r="E289" s="412"/>
      <c r="F289" s="407"/>
      <c r="G289" s="412">
        <v>0</v>
      </c>
      <c r="H289" s="407"/>
      <c r="I289" s="412"/>
      <c r="J289" s="412">
        <v>0</v>
      </c>
      <c r="K289" s="407" t="s">
        <v>155</v>
      </c>
      <c r="L289" s="409"/>
      <c r="M289">
        <f t="shared" si="4"/>
        <v>5</v>
      </c>
    </row>
    <row r="290" ht="15.75" spans="1:14">
      <c r="A290" s="410">
        <v>20507</v>
      </c>
      <c r="B290" s="421" t="s">
        <v>318</v>
      </c>
      <c r="C290" s="412">
        <v>69</v>
      </c>
      <c r="D290" s="412">
        <v>71</v>
      </c>
      <c r="E290" s="412">
        <v>59</v>
      </c>
      <c r="F290" s="407">
        <v>0.831</v>
      </c>
      <c r="G290" s="412">
        <v>-8</v>
      </c>
      <c r="H290" s="407">
        <v>-0.1194</v>
      </c>
      <c r="I290" s="412">
        <v>69</v>
      </c>
      <c r="J290" s="412">
        <v>0</v>
      </c>
      <c r="K290" s="407">
        <v>0</v>
      </c>
      <c r="L290" s="409">
        <v>67</v>
      </c>
      <c r="M290">
        <f t="shared" si="4"/>
        <v>5</v>
      </c>
    </row>
    <row r="291" ht="15.75" spans="1:14">
      <c r="A291" s="422">
        <v>2050701</v>
      </c>
      <c r="B291" s="415" t="s">
        <v>319</v>
      </c>
      <c r="C291" s="416">
        <v>69</v>
      </c>
      <c r="D291" s="416">
        <v>71</v>
      </c>
      <c r="E291" s="416">
        <v>59</v>
      </c>
      <c r="F291" s="219">
        <v>0.831</v>
      </c>
      <c r="G291" s="416">
        <v>8</v>
      </c>
      <c r="H291" s="219">
        <v>0.1569</v>
      </c>
      <c r="I291" s="416">
        <v>49</v>
      </c>
      <c r="J291" s="416">
        <v>-20</v>
      </c>
      <c r="K291" s="219">
        <v>-0.289855072463768</v>
      </c>
      <c r="L291" s="409">
        <v>51</v>
      </c>
      <c r="M291">
        <f t="shared" si="4"/>
        <v>7</v>
      </c>
    </row>
    <row r="292" ht="15.75" hidden="1" spans="1:14">
      <c r="A292" s="422">
        <v>2050702</v>
      </c>
      <c r="B292" s="415" t="s">
        <v>320</v>
      </c>
      <c r="C292" s="409">
        <v>0</v>
      </c>
      <c r="D292" s="409">
        <v>0</v>
      </c>
      <c r="E292" s="409">
        <v>0</v>
      </c>
      <c r="F292" s="420"/>
      <c r="G292" s="409">
        <v>0</v>
      </c>
      <c r="H292" s="420"/>
      <c r="I292" s="409">
        <v>0</v>
      </c>
      <c r="J292" s="409">
        <v>0</v>
      </c>
      <c r="K292" s="420" t="s">
        <v>155</v>
      </c>
      <c r="L292" s="409">
        <v>0</v>
      </c>
      <c r="M292">
        <f t="shared" si="4"/>
        <v>7</v>
      </c>
      <c r="N292" t="s">
        <v>156</v>
      </c>
    </row>
    <row r="293" ht="15.75" spans="1:14">
      <c r="A293" s="422">
        <v>2050799</v>
      </c>
      <c r="B293" s="415" t="s">
        <v>321</v>
      </c>
      <c r="C293" s="416">
        <v>0</v>
      </c>
      <c r="D293" s="416">
        <v>0</v>
      </c>
      <c r="E293" s="416">
        <v>0</v>
      </c>
      <c r="F293" s="219"/>
      <c r="G293" s="416">
        <v>-16</v>
      </c>
      <c r="H293" s="219">
        <v>-1</v>
      </c>
      <c r="I293" s="416">
        <v>20</v>
      </c>
      <c r="J293" s="416">
        <v>20</v>
      </c>
      <c r="K293" s="219" t="s">
        <v>155</v>
      </c>
      <c r="L293" s="409">
        <v>16</v>
      </c>
      <c r="M293">
        <f t="shared" si="4"/>
        <v>7</v>
      </c>
    </row>
    <row r="294" ht="15.75" spans="1:14">
      <c r="A294" s="410">
        <v>20508</v>
      </c>
      <c r="B294" s="421" t="s">
        <v>322</v>
      </c>
      <c r="C294" s="412">
        <v>366</v>
      </c>
      <c r="D294" s="412">
        <v>407</v>
      </c>
      <c r="E294" s="412">
        <v>339</v>
      </c>
      <c r="F294" s="407">
        <v>0.8329</v>
      </c>
      <c r="G294" s="412">
        <v>20</v>
      </c>
      <c r="H294" s="407">
        <v>0.0627</v>
      </c>
      <c r="I294" s="412">
        <v>318</v>
      </c>
      <c r="J294" s="412">
        <v>-48</v>
      </c>
      <c r="K294" s="407">
        <v>-0.131147540983607</v>
      </c>
      <c r="L294" s="409">
        <v>319</v>
      </c>
      <c r="M294">
        <f t="shared" si="4"/>
        <v>5</v>
      </c>
    </row>
    <row r="295" ht="15.75" hidden="1" spans="1:14">
      <c r="A295" s="422">
        <v>2050801</v>
      </c>
      <c r="B295" s="415" t="s">
        <v>323</v>
      </c>
      <c r="C295" s="409">
        <v>0</v>
      </c>
      <c r="D295" s="409">
        <v>0</v>
      </c>
      <c r="E295" s="409">
        <v>0</v>
      </c>
      <c r="F295" s="420"/>
      <c r="G295" s="409">
        <v>0</v>
      </c>
      <c r="H295" s="420"/>
      <c r="I295" s="409">
        <v>0</v>
      </c>
      <c r="J295" s="409">
        <v>0</v>
      </c>
      <c r="K295" s="420" t="s">
        <v>155</v>
      </c>
      <c r="L295" s="409">
        <v>0</v>
      </c>
      <c r="M295">
        <f t="shared" si="4"/>
        <v>7</v>
      </c>
      <c r="N295" t="s">
        <v>156</v>
      </c>
    </row>
    <row r="296" ht="15.75" spans="1:14">
      <c r="A296" s="422">
        <v>2050802</v>
      </c>
      <c r="B296" s="415" t="s">
        <v>324</v>
      </c>
      <c r="C296" s="416">
        <v>256</v>
      </c>
      <c r="D296" s="416">
        <v>277</v>
      </c>
      <c r="E296" s="416">
        <v>266</v>
      </c>
      <c r="F296" s="219">
        <v>0.9603</v>
      </c>
      <c r="G296" s="416">
        <v>9</v>
      </c>
      <c r="H296" s="219">
        <v>0.035</v>
      </c>
      <c r="I296" s="416">
        <v>264</v>
      </c>
      <c r="J296" s="416">
        <v>8</v>
      </c>
      <c r="K296" s="219">
        <v>0.03125</v>
      </c>
      <c r="L296" s="409">
        <v>257</v>
      </c>
      <c r="M296">
        <f t="shared" si="4"/>
        <v>7</v>
      </c>
    </row>
    <row r="297" ht="15.75" spans="1:14">
      <c r="A297" s="422">
        <v>2050803</v>
      </c>
      <c r="B297" s="415" t="s">
        <v>325</v>
      </c>
      <c r="C297" s="416">
        <v>110</v>
      </c>
      <c r="D297" s="416">
        <v>130</v>
      </c>
      <c r="E297" s="416">
        <v>73</v>
      </c>
      <c r="F297" s="219">
        <v>0.5615</v>
      </c>
      <c r="G297" s="416">
        <v>11</v>
      </c>
      <c r="H297" s="219">
        <v>0.1774</v>
      </c>
      <c r="I297" s="416">
        <v>54</v>
      </c>
      <c r="J297" s="416">
        <v>-56</v>
      </c>
      <c r="K297" s="219">
        <v>-0.509090909090909</v>
      </c>
      <c r="L297" s="409">
        <v>62</v>
      </c>
      <c r="M297">
        <f t="shared" si="4"/>
        <v>7</v>
      </c>
    </row>
    <row r="298" ht="15.75" hidden="1" spans="1:14">
      <c r="A298" s="422">
        <v>2050804</v>
      </c>
      <c r="B298" s="415" t="s">
        <v>326</v>
      </c>
      <c r="C298" s="409">
        <v>0</v>
      </c>
      <c r="D298" s="409">
        <v>0</v>
      </c>
      <c r="E298" s="409">
        <v>0</v>
      </c>
      <c r="F298" s="420"/>
      <c r="G298" s="409">
        <v>0</v>
      </c>
      <c r="H298" s="420"/>
      <c r="I298" s="409">
        <v>0</v>
      </c>
      <c r="J298" s="409">
        <v>0</v>
      </c>
      <c r="K298" s="420" t="s">
        <v>155</v>
      </c>
      <c r="L298" s="409">
        <v>0</v>
      </c>
      <c r="M298">
        <f t="shared" si="4"/>
        <v>7</v>
      </c>
      <c r="N298" t="s">
        <v>156</v>
      </c>
    </row>
    <row r="299" ht="15.75" hidden="1" spans="1:14">
      <c r="A299" s="422">
        <v>2050899</v>
      </c>
      <c r="B299" s="415" t="s">
        <v>327</v>
      </c>
      <c r="C299" s="409">
        <v>0</v>
      </c>
      <c r="D299" s="409">
        <v>0</v>
      </c>
      <c r="E299" s="409">
        <v>0</v>
      </c>
      <c r="F299" s="420"/>
      <c r="G299" s="409">
        <v>0</v>
      </c>
      <c r="H299" s="420"/>
      <c r="I299" s="409">
        <v>0</v>
      </c>
      <c r="J299" s="409">
        <v>0</v>
      </c>
      <c r="K299" s="420" t="s">
        <v>155</v>
      </c>
      <c r="L299" s="409">
        <v>0</v>
      </c>
      <c r="M299">
        <f t="shared" si="4"/>
        <v>7</v>
      </c>
      <c r="N299" t="s">
        <v>156</v>
      </c>
    </row>
    <row r="300" ht="15.75" spans="1:14">
      <c r="A300" s="410">
        <v>20509</v>
      </c>
      <c r="B300" s="421" t="s">
        <v>328</v>
      </c>
      <c r="C300" s="412">
        <v>677</v>
      </c>
      <c r="D300" s="412">
        <v>315</v>
      </c>
      <c r="E300" s="412">
        <v>153</v>
      </c>
      <c r="F300" s="407">
        <v>0.4857</v>
      </c>
      <c r="G300" s="412">
        <v>-290</v>
      </c>
      <c r="H300" s="407">
        <v>-0.6546</v>
      </c>
      <c r="I300" s="412">
        <v>0</v>
      </c>
      <c r="J300" s="412">
        <v>-677</v>
      </c>
      <c r="K300" s="407">
        <v>-1</v>
      </c>
      <c r="L300" s="409">
        <v>443</v>
      </c>
      <c r="M300">
        <f t="shared" si="4"/>
        <v>5</v>
      </c>
    </row>
    <row r="301" ht="15.75" spans="1:14">
      <c r="A301" s="422">
        <v>2050901</v>
      </c>
      <c r="B301" s="415" t="s">
        <v>329</v>
      </c>
      <c r="C301" s="416">
        <v>0</v>
      </c>
      <c r="D301" s="416">
        <v>0</v>
      </c>
      <c r="E301" s="416">
        <v>0</v>
      </c>
      <c r="F301" s="219"/>
      <c r="G301" s="416">
        <v>-9</v>
      </c>
      <c r="H301" s="219">
        <v>-1</v>
      </c>
      <c r="I301" s="416">
        <v>0</v>
      </c>
      <c r="J301" s="416">
        <v>0</v>
      </c>
      <c r="K301" s="219" t="s">
        <v>155</v>
      </c>
      <c r="L301" s="409">
        <v>9</v>
      </c>
      <c r="M301">
        <f t="shared" si="4"/>
        <v>7</v>
      </c>
    </row>
    <row r="302" ht="15.75" hidden="1" spans="1:14">
      <c r="A302" s="422">
        <v>2050902</v>
      </c>
      <c r="B302" s="415" t="s">
        <v>330</v>
      </c>
      <c r="C302" s="409">
        <v>0</v>
      </c>
      <c r="D302" s="409">
        <v>0</v>
      </c>
      <c r="E302" s="409">
        <v>0</v>
      </c>
      <c r="F302" s="420"/>
      <c r="G302" s="409">
        <v>0</v>
      </c>
      <c r="H302" s="420"/>
      <c r="I302" s="409">
        <v>0</v>
      </c>
      <c r="J302" s="409">
        <v>0</v>
      </c>
      <c r="K302" s="420" t="s">
        <v>155</v>
      </c>
      <c r="L302" s="409">
        <v>0</v>
      </c>
      <c r="M302">
        <f t="shared" si="4"/>
        <v>7</v>
      </c>
      <c r="N302" t="s">
        <v>156</v>
      </c>
    </row>
    <row r="303" ht="15.75" spans="1:14">
      <c r="A303" s="422">
        <v>2050903</v>
      </c>
      <c r="B303" s="415" t="s">
        <v>331</v>
      </c>
      <c r="C303" s="416">
        <v>632</v>
      </c>
      <c r="D303" s="416">
        <v>100</v>
      </c>
      <c r="E303" s="416">
        <v>0</v>
      </c>
      <c r="F303" s="219">
        <v>0</v>
      </c>
      <c r="G303" s="416">
        <v>0</v>
      </c>
      <c r="H303" s="219"/>
      <c r="I303" s="416">
        <v>0</v>
      </c>
      <c r="J303" s="416">
        <v>-632</v>
      </c>
      <c r="K303" s="219">
        <v>-1</v>
      </c>
      <c r="L303" s="409">
        <v>0</v>
      </c>
      <c r="M303">
        <f t="shared" si="4"/>
        <v>7</v>
      </c>
    </row>
    <row r="304" ht="15.75" hidden="1" spans="1:14">
      <c r="A304" s="422">
        <v>2050904</v>
      </c>
      <c r="B304" s="415" t="s">
        <v>332</v>
      </c>
      <c r="C304" s="409">
        <v>0</v>
      </c>
      <c r="D304" s="409">
        <v>0</v>
      </c>
      <c r="E304" s="409">
        <v>0</v>
      </c>
      <c r="F304" s="420"/>
      <c r="G304" s="409">
        <v>0</v>
      </c>
      <c r="H304" s="420"/>
      <c r="I304" s="409">
        <v>0</v>
      </c>
      <c r="J304" s="409">
        <v>0</v>
      </c>
      <c r="K304" s="420" t="s">
        <v>155</v>
      </c>
      <c r="L304" s="409">
        <v>0</v>
      </c>
      <c r="M304">
        <f t="shared" si="4"/>
        <v>7</v>
      </c>
      <c r="N304" t="s">
        <v>156</v>
      </c>
    </row>
    <row r="305" ht="15.75" hidden="1" spans="1:14">
      <c r="A305" s="422">
        <v>2050905</v>
      </c>
      <c r="B305" s="415" t="s">
        <v>333</v>
      </c>
      <c r="C305" s="409">
        <v>0</v>
      </c>
      <c r="D305" s="409">
        <v>0</v>
      </c>
      <c r="E305" s="409">
        <v>0</v>
      </c>
      <c r="F305" s="420"/>
      <c r="G305" s="409">
        <v>0</v>
      </c>
      <c r="H305" s="420"/>
      <c r="I305" s="409">
        <v>0</v>
      </c>
      <c r="J305" s="409">
        <v>0</v>
      </c>
      <c r="K305" s="420" t="s">
        <v>155</v>
      </c>
      <c r="L305" s="409">
        <v>0</v>
      </c>
      <c r="M305">
        <f t="shared" si="4"/>
        <v>7</v>
      </c>
      <c r="N305" t="s">
        <v>156</v>
      </c>
    </row>
    <row r="306" ht="15.75" spans="1:14">
      <c r="A306" s="422">
        <v>2050999</v>
      </c>
      <c r="B306" s="415" t="s">
        <v>334</v>
      </c>
      <c r="C306" s="416">
        <v>45</v>
      </c>
      <c r="D306" s="416">
        <v>215</v>
      </c>
      <c r="E306" s="416">
        <v>153</v>
      </c>
      <c r="F306" s="219">
        <v>0.7116</v>
      </c>
      <c r="G306" s="416">
        <v>-281</v>
      </c>
      <c r="H306" s="219">
        <v>-0.6475</v>
      </c>
      <c r="I306" s="416">
        <v>0</v>
      </c>
      <c r="J306" s="416">
        <v>-45</v>
      </c>
      <c r="K306" s="219">
        <v>-1</v>
      </c>
      <c r="L306" s="409">
        <v>434</v>
      </c>
      <c r="M306">
        <f t="shared" si="4"/>
        <v>7</v>
      </c>
    </row>
    <row r="307" ht="15.75" spans="1:14">
      <c r="A307" s="410">
        <v>20599</v>
      </c>
      <c r="B307" s="421" t="s">
        <v>335</v>
      </c>
      <c r="C307" s="412">
        <v>0</v>
      </c>
      <c r="D307" s="412">
        <v>0</v>
      </c>
      <c r="E307" s="412">
        <v>0</v>
      </c>
      <c r="F307" s="407"/>
      <c r="G307" s="412">
        <v>-433</v>
      </c>
      <c r="H307" s="407">
        <v>-1</v>
      </c>
      <c r="I307" s="412"/>
      <c r="J307" s="412">
        <v>0</v>
      </c>
      <c r="K307" s="407" t="s">
        <v>155</v>
      </c>
      <c r="L307" s="409">
        <v>433</v>
      </c>
      <c r="M307">
        <f t="shared" si="4"/>
        <v>5</v>
      </c>
    </row>
    <row r="308" ht="15.75" spans="1:14">
      <c r="A308" s="422">
        <v>2059999</v>
      </c>
      <c r="B308" s="415" t="s">
        <v>335</v>
      </c>
      <c r="C308" s="416">
        <v>0</v>
      </c>
      <c r="D308" s="416">
        <v>0</v>
      </c>
      <c r="E308" s="416">
        <v>0</v>
      </c>
      <c r="F308" s="219"/>
      <c r="G308" s="416">
        <v>-433</v>
      </c>
      <c r="H308" s="219">
        <v>-1</v>
      </c>
      <c r="I308" s="416">
        <v>0</v>
      </c>
      <c r="J308" s="416">
        <v>0</v>
      </c>
      <c r="K308" s="219" t="s">
        <v>155</v>
      </c>
      <c r="L308" s="409">
        <v>433</v>
      </c>
      <c r="M308">
        <f t="shared" si="4"/>
        <v>7</v>
      </c>
    </row>
    <row r="309" ht="15.75" spans="1:14">
      <c r="A309" s="427">
        <v>206</v>
      </c>
      <c r="B309" s="405" t="s">
        <v>336</v>
      </c>
      <c r="C309" s="406">
        <v>3084</v>
      </c>
      <c r="D309" s="406">
        <v>2451</v>
      </c>
      <c r="E309" s="406">
        <v>2437</v>
      </c>
      <c r="F309" s="407">
        <v>0.9943</v>
      </c>
      <c r="G309" s="412">
        <v>-42</v>
      </c>
      <c r="H309" s="407">
        <v>-0.0169</v>
      </c>
      <c r="I309" s="406">
        <v>2437</v>
      </c>
      <c r="J309" s="412">
        <v>-647</v>
      </c>
      <c r="K309" s="407">
        <v>-0.209792477302205</v>
      </c>
      <c r="L309" s="409">
        <v>2479</v>
      </c>
      <c r="M309">
        <f t="shared" si="4"/>
        <v>3</v>
      </c>
    </row>
    <row r="310" ht="15.75" spans="1:14">
      <c r="A310" s="410">
        <v>20601</v>
      </c>
      <c r="B310" s="421" t="s">
        <v>337</v>
      </c>
      <c r="C310" s="406">
        <v>3006</v>
      </c>
      <c r="D310" s="412">
        <v>6</v>
      </c>
      <c r="E310" s="412">
        <v>7</v>
      </c>
      <c r="F310" s="407">
        <v>1.1667</v>
      </c>
      <c r="G310" s="412">
        <v>1</v>
      </c>
      <c r="H310" s="407">
        <v>0.1667</v>
      </c>
      <c r="I310" s="406">
        <v>6</v>
      </c>
      <c r="J310" s="412">
        <v>-3000</v>
      </c>
      <c r="K310" s="407">
        <v>-0.998003992015968</v>
      </c>
      <c r="L310" s="409">
        <v>6</v>
      </c>
      <c r="M310">
        <f t="shared" si="4"/>
        <v>5</v>
      </c>
    </row>
    <row r="311" ht="15.75" spans="1:14">
      <c r="A311" s="422">
        <v>2060101</v>
      </c>
      <c r="B311" s="415" t="s">
        <v>152</v>
      </c>
      <c r="C311" s="416">
        <v>3000</v>
      </c>
      <c r="D311" s="416">
        <v>0</v>
      </c>
      <c r="E311" s="416">
        <v>1</v>
      </c>
      <c r="F311" s="219"/>
      <c r="G311" s="416">
        <v>1</v>
      </c>
      <c r="H311" s="219"/>
      <c r="I311" s="416"/>
      <c r="J311" s="416">
        <v>-3000</v>
      </c>
      <c r="K311" s="219">
        <v>-1</v>
      </c>
      <c r="L311" s="409">
        <v>0</v>
      </c>
      <c r="M311">
        <f t="shared" si="4"/>
        <v>7</v>
      </c>
    </row>
    <row r="312" ht="15.75" hidden="1" spans="1:14">
      <c r="A312" s="422">
        <v>2060102</v>
      </c>
      <c r="B312" s="415" t="s">
        <v>153</v>
      </c>
      <c r="C312" s="409">
        <v>0</v>
      </c>
      <c r="D312" s="409">
        <v>0</v>
      </c>
      <c r="E312" s="409">
        <v>0</v>
      </c>
      <c r="F312" s="420"/>
      <c r="G312" s="409">
        <v>0</v>
      </c>
      <c r="H312" s="420"/>
      <c r="I312" s="409">
        <v>0</v>
      </c>
      <c r="J312" s="409">
        <v>0</v>
      </c>
      <c r="K312" s="420" t="s">
        <v>155</v>
      </c>
      <c r="L312" s="409">
        <v>0</v>
      </c>
      <c r="M312">
        <f t="shared" si="4"/>
        <v>7</v>
      </c>
      <c r="N312" t="s">
        <v>156</v>
      </c>
    </row>
    <row r="313" ht="15.75" hidden="1" spans="1:14">
      <c r="A313" s="422">
        <v>2060103</v>
      </c>
      <c r="B313" s="415" t="s">
        <v>154</v>
      </c>
      <c r="C313" s="409">
        <v>0</v>
      </c>
      <c r="D313" s="409">
        <v>0</v>
      </c>
      <c r="E313" s="409">
        <v>0</v>
      </c>
      <c r="F313" s="420"/>
      <c r="G313" s="409">
        <v>0</v>
      </c>
      <c r="H313" s="420"/>
      <c r="I313" s="409">
        <v>0</v>
      </c>
      <c r="J313" s="409">
        <v>0</v>
      </c>
      <c r="K313" s="420" t="s">
        <v>155</v>
      </c>
      <c r="L313" s="409">
        <v>0</v>
      </c>
      <c r="M313">
        <f t="shared" si="4"/>
        <v>7</v>
      </c>
      <c r="N313" t="s">
        <v>156</v>
      </c>
    </row>
    <row r="314" ht="15.75" spans="1:14">
      <c r="A314" s="422">
        <v>2060199</v>
      </c>
      <c r="B314" s="415" t="s">
        <v>338</v>
      </c>
      <c r="C314" s="416">
        <v>6</v>
      </c>
      <c r="D314" s="416">
        <v>6</v>
      </c>
      <c r="E314" s="416">
        <v>6</v>
      </c>
      <c r="F314" s="219">
        <v>1</v>
      </c>
      <c r="G314" s="416">
        <v>0</v>
      </c>
      <c r="H314" s="219">
        <v>0</v>
      </c>
      <c r="I314" s="416">
        <v>6</v>
      </c>
      <c r="J314" s="416">
        <v>0</v>
      </c>
      <c r="K314" s="219">
        <v>0</v>
      </c>
      <c r="L314" s="409">
        <v>6</v>
      </c>
      <c r="M314">
        <f t="shared" si="4"/>
        <v>7</v>
      </c>
    </row>
    <row r="315" ht="15.75" spans="1:14">
      <c r="A315" s="410">
        <v>20602</v>
      </c>
      <c r="B315" s="421" t="s">
        <v>339</v>
      </c>
      <c r="C315" s="412"/>
      <c r="D315" s="412">
        <v>0</v>
      </c>
      <c r="E315" s="412"/>
      <c r="F315" s="407"/>
      <c r="G315" s="412">
        <v>0</v>
      </c>
      <c r="H315" s="407"/>
      <c r="I315" s="412"/>
      <c r="J315" s="412">
        <v>0</v>
      </c>
      <c r="K315" s="407" t="s">
        <v>155</v>
      </c>
      <c r="L315" s="409"/>
      <c r="M315">
        <f t="shared" si="4"/>
        <v>5</v>
      </c>
    </row>
    <row r="316" ht="15.75" spans="1:14">
      <c r="A316" s="410">
        <v>20603</v>
      </c>
      <c r="B316" s="421" t="s">
        <v>340</v>
      </c>
      <c r="C316" s="412">
        <v>0</v>
      </c>
      <c r="D316" s="412">
        <v>10</v>
      </c>
      <c r="E316" s="412">
        <v>9</v>
      </c>
      <c r="F316" s="407">
        <v>0.9</v>
      </c>
      <c r="G316" s="412">
        <v>1</v>
      </c>
      <c r="H316" s="407">
        <v>0.125</v>
      </c>
      <c r="I316" s="412">
        <v>0</v>
      </c>
      <c r="J316" s="412">
        <v>0</v>
      </c>
      <c r="K316" s="407" t="s">
        <v>155</v>
      </c>
      <c r="L316" s="409">
        <v>8</v>
      </c>
      <c r="M316">
        <f t="shared" si="4"/>
        <v>5</v>
      </c>
    </row>
    <row r="317" ht="15.75" hidden="1" spans="1:14">
      <c r="A317" s="422">
        <v>2060301</v>
      </c>
      <c r="B317" s="415" t="s">
        <v>341</v>
      </c>
      <c r="C317" s="409">
        <v>0</v>
      </c>
      <c r="D317" s="409">
        <v>0</v>
      </c>
      <c r="E317" s="409">
        <v>0</v>
      </c>
      <c r="F317" s="420"/>
      <c r="G317" s="409">
        <v>0</v>
      </c>
      <c r="H317" s="420"/>
      <c r="I317" s="409">
        <v>0</v>
      </c>
      <c r="J317" s="409">
        <v>0</v>
      </c>
      <c r="K317" s="420" t="s">
        <v>155</v>
      </c>
      <c r="L317" s="409">
        <v>0</v>
      </c>
      <c r="M317">
        <f t="shared" si="4"/>
        <v>7</v>
      </c>
      <c r="N317" t="s">
        <v>156</v>
      </c>
    </row>
    <row r="318" ht="15.75" spans="1:14">
      <c r="A318" s="422">
        <v>2060302</v>
      </c>
      <c r="B318" s="415" t="s">
        <v>342</v>
      </c>
      <c r="C318" s="416">
        <v>0</v>
      </c>
      <c r="D318" s="416">
        <v>10</v>
      </c>
      <c r="E318" s="416">
        <v>9</v>
      </c>
      <c r="F318" s="219">
        <v>0.9</v>
      </c>
      <c r="G318" s="416">
        <v>1</v>
      </c>
      <c r="H318" s="219">
        <v>0.125</v>
      </c>
      <c r="I318" s="416">
        <v>0</v>
      </c>
      <c r="J318" s="416">
        <v>0</v>
      </c>
      <c r="K318" s="219" t="s">
        <v>155</v>
      </c>
      <c r="L318" s="409">
        <v>8</v>
      </c>
      <c r="M318">
        <f t="shared" si="4"/>
        <v>7</v>
      </c>
    </row>
    <row r="319" ht="15.75" hidden="1" spans="1:14">
      <c r="A319" s="422">
        <v>2060303</v>
      </c>
      <c r="B319" s="415" t="s">
        <v>343</v>
      </c>
      <c r="C319" s="409">
        <v>0</v>
      </c>
      <c r="D319" s="409">
        <v>0</v>
      </c>
      <c r="E319" s="409">
        <v>0</v>
      </c>
      <c r="F319" s="420"/>
      <c r="G319" s="409">
        <v>0</v>
      </c>
      <c r="H319" s="420"/>
      <c r="I319" s="409">
        <v>0</v>
      </c>
      <c r="J319" s="409">
        <v>0</v>
      </c>
      <c r="K319" s="420" t="s">
        <v>155</v>
      </c>
      <c r="L319" s="409">
        <v>0</v>
      </c>
      <c r="M319">
        <f t="shared" si="4"/>
        <v>7</v>
      </c>
      <c r="N319" t="s">
        <v>156</v>
      </c>
    </row>
    <row r="320" ht="15.75" hidden="1" spans="1:14">
      <c r="A320" s="422">
        <v>2060304</v>
      </c>
      <c r="B320" s="415" t="s">
        <v>344</v>
      </c>
      <c r="C320" s="409">
        <v>0</v>
      </c>
      <c r="D320" s="409">
        <v>0</v>
      </c>
      <c r="E320" s="409">
        <v>0</v>
      </c>
      <c r="F320" s="420"/>
      <c r="G320" s="409">
        <v>0</v>
      </c>
      <c r="H320" s="420"/>
      <c r="I320" s="409">
        <v>0</v>
      </c>
      <c r="J320" s="409">
        <v>0</v>
      </c>
      <c r="K320" s="420" t="s">
        <v>155</v>
      </c>
      <c r="L320" s="409">
        <v>0</v>
      </c>
      <c r="M320">
        <f t="shared" si="4"/>
        <v>7</v>
      </c>
      <c r="N320" t="s">
        <v>156</v>
      </c>
    </row>
    <row r="321" ht="15.75" hidden="1" spans="1:14">
      <c r="A321" s="422">
        <v>2060399</v>
      </c>
      <c r="B321" s="415" t="s">
        <v>345</v>
      </c>
      <c r="C321" s="409">
        <v>0</v>
      </c>
      <c r="D321" s="409">
        <v>0</v>
      </c>
      <c r="E321" s="409">
        <v>0</v>
      </c>
      <c r="F321" s="420"/>
      <c r="G321" s="409">
        <v>0</v>
      </c>
      <c r="H321" s="420"/>
      <c r="I321" s="409">
        <v>0</v>
      </c>
      <c r="J321" s="409">
        <v>0</v>
      </c>
      <c r="K321" s="420" t="s">
        <v>155</v>
      </c>
      <c r="L321" s="409">
        <v>0</v>
      </c>
      <c r="M321">
        <f t="shared" si="4"/>
        <v>7</v>
      </c>
      <c r="N321" t="s">
        <v>156</v>
      </c>
    </row>
    <row r="322" ht="15.75" spans="1:14">
      <c r="A322" s="410">
        <v>20604</v>
      </c>
      <c r="B322" s="421" t="s">
        <v>346</v>
      </c>
      <c r="C322" s="412">
        <v>60</v>
      </c>
      <c r="D322" s="412">
        <v>60</v>
      </c>
      <c r="E322" s="412">
        <v>47</v>
      </c>
      <c r="F322" s="407">
        <v>0.7833</v>
      </c>
      <c r="G322" s="412">
        <v>-90</v>
      </c>
      <c r="H322" s="407">
        <v>-0.6569</v>
      </c>
      <c r="I322" s="412">
        <v>60</v>
      </c>
      <c r="J322" s="412">
        <v>0</v>
      </c>
      <c r="K322" s="407">
        <v>0</v>
      </c>
      <c r="L322" s="409">
        <v>137</v>
      </c>
      <c r="M322">
        <f t="shared" si="4"/>
        <v>5</v>
      </c>
    </row>
    <row r="323" ht="15.75" spans="1:14">
      <c r="A323" s="422">
        <v>2060401</v>
      </c>
      <c r="B323" s="415" t="s">
        <v>341</v>
      </c>
      <c r="C323" s="416">
        <v>0</v>
      </c>
      <c r="D323" s="416">
        <v>0</v>
      </c>
      <c r="E323" s="416">
        <v>0</v>
      </c>
      <c r="F323" s="219"/>
      <c r="G323" s="416">
        <v>-37</v>
      </c>
      <c r="H323" s="219">
        <v>-1</v>
      </c>
      <c r="I323" s="416">
        <v>0</v>
      </c>
      <c r="J323" s="416">
        <v>0</v>
      </c>
      <c r="K323" s="219" t="s">
        <v>155</v>
      </c>
      <c r="L323" s="409">
        <v>37</v>
      </c>
      <c r="M323">
        <f t="shared" si="4"/>
        <v>7</v>
      </c>
    </row>
    <row r="324" ht="15.75" hidden="1" spans="1:14">
      <c r="A324" s="422">
        <v>2060404</v>
      </c>
      <c r="B324" s="415" t="s">
        <v>347</v>
      </c>
      <c r="C324" s="409">
        <v>0</v>
      </c>
      <c r="D324" s="409">
        <v>0</v>
      </c>
      <c r="E324" s="409">
        <v>0</v>
      </c>
      <c r="F324" s="420"/>
      <c r="G324" s="409">
        <v>0</v>
      </c>
      <c r="H324" s="420"/>
      <c r="I324" s="409">
        <v>0</v>
      </c>
      <c r="J324" s="409">
        <v>0</v>
      </c>
      <c r="K324" s="420" t="s">
        <v>155</v>
      </c>
      <c r="L324" s="409">
        <v>0</v>
      </c>
      <c r="M324">
        <f t="shared" si="4"/>
        <v>7</v>
      </c>
      <c r="N324" t="s">
        <v>156</v>
      </c>
    </row>
    <row r="325" ht="15.75" hidden="1" spans="1:14">
      <c r="A325" s="422">
        <v>2060405</v>
      </c>
      <c r="B325" s="415" t="s">
        <v>348</v>
      </c>
      <c r="C325" s="409">
        <v>0</v>
      </c>
      <c r="D325" s="409">
        <v>0</v>
      </c>
      <c r="E325" s="409">
        <v>0</v>
      </c>
      <c r="F325" s="420"/>
      <c r="G325" s="409">
        <v>0</v>
      </c>
      <c r="H325" s="420"/>
      <c r="I325" s="409">
        <v>0</v>
      </c>
      <c r="J325" s="409">
        <v>0</v>
      </c>
      <c r="K325" s="420" t="s">
        <v>155</v>
      </c>
      <c r="L325" s="409">
        <v>0</v>
      </c>
      <c r="M325">
        <f t="shared" si="4"/>
        <v>7</v>
      </c>
      <c r="N325" t="s">
        <v>156</v>
      </c>
    </row>
    <row r="326" ht="15.75" spans="1:14">
      <c r="A326" s="422">
        <v>2060499</v>
      </c>
      <c r="B326" s="415" t="s">
        <v>349</v>
      </c>
      <c r="C326" s="416">
        <v>60</v>
      </c>
      <c r="D326" s="416">
        <v>60</v>
      </c>
      <c r="E326" s="416">
        <v>47</v>
      </c>
      <c r="F326" s="219">
        <v>0.7833</v>
      </c>
      <c r="G326" s="416">
        <v>-53</v>
      </c>
      <c r="H326" s="219">
        <v>-0.53</v>
      </c>
      <c r="I326" s="416">
        <v>60</v>
      </c>
      <c r="J326" s="416">
        <v>0</v>
      </c>
      <c r="K326" s="219">
        <v>0</v>
      </c>
      <c r="L326" s="409">
        <v>100</v>
      </c>
      <c r="M326">
        <f t="shared" si="4"/>
        <v>7</v>
      </c>
    </row>
    <row r="327" ht="15.75" spans="1:14">
      <c r="A327" s="410">
        <v>20605</v>
      </c>
      <c r="B327" s="421" t="s">
        <v>350</v>
      </c>
      <c r="C327" s="412"/>
      <c r="D327" s="412">
        <v>0</v>
      </c>
      <c r="E327" s="412"/>
      <c r="F327" s="407"/>
      <c r="G327" s="412">
        <v>0</v>
      </c>
      <c r="H327" s="407"/>
      <c r="I327" s="412"/>
      <c r="J327" s="412">
        <v>0</v>
      </c>
      <c r="K327" s="407" t="s">
        <v>155</v>
      </c>
      <c r="L327" s="409"/>
      <c r="M327">
        <f t="shared" ref="M327:M390" si="5">LEN(A327)</f>
        <v>5</v>
      </c>
    </row>
    <row r="328" ht="15.75" hidden="1" spans="1:14">
      <c r="A328" s="422">
        <v>2060501</v>
      </c>
      <c r="B328" s="415" t="s">
        <v>341</v>
      </c>
      <c r="C328" s="409">
        <v>0</v>
      </c>
      <c r="D328" s="409">
        <v>0</v>
      </c>
      <c r="E328" s="409">
        <v>0</v>
      </c>
      <c r="F328" s="420"/>
      <c r="G328" s="409">
        <v>0</v>
      </c>
      <c r="H328" s="420"/>
      <c r="I328" s="409">
        <v>0</v>
      </c>
      <c r="J328" s="409">
        <v>0</v>
      </c>
      <c r="K328" s="420" t="s">
        <v>155</v>
      </c>
      <c r="L328" s="409">
        <v>0</v>
      </c>
      <c r="M328">
        <f t="shared" si="5"/>
        <v>7</v>
      </c>
      <c r="N328" t="s">
        <v>156</v>
      </c>
    </row>
    <row r="329" ht="15.75" hidden="1" spans="1:14">
      <c r="A329" s="422">
        <v>2060502</v>
      </c>
      <c r="B329" s="415" t="s">
        <v>351</v>
      </c>
      <c r="C329" s="409">
        <v>0</v>
      </c>
      <c r="D329" s="409">
        <v>0</v>
      </c>
      <c r="E329" s="409">
        <v>0</v>
      </c>
      <c r="F329" s="420"/>
      <c r="G329" s="409">
        <v>0</v>
      </c>
      <c r="H329" s="420"/>
      <c r="I329" s="409">
        <v>0</v>
      </c>
      <c r="J329" s="409">
        <v>0</v>
      </c>
      <c r="K329" s="420" t="s">
        <v>155</v>
      </c>
      <c r="L329" s="409">
        <v>0</v>
      </c>
      <c r="M329">
        <f t="shared" si="5"/>
        <v>7</v>
      </c>
      <c r="N329" t="s">
        <v>156</v>
      </c>
    </row>
    <row r="330" ht="15.75" hidden="1" spans="1:14">
      <c r="A330" s="422">
        <v>2060503</v>
      </c>
      <c r="B330" s="415" t="s">
        <v>352</v>
      </c>
      <c r="C330" s="409">
        <v>0</v>
      </c>
      <c r="D330" s="409">
        <v>0</v>
      </c>
      <c r="E330" s="409">
        <v>0</v>
      </c>
      <c r="F330" s="420"/>
      <c r="G330" s="409">
        <v>0</v>
      </c>
      <c r="H330" s="420"/>
      <c r="I330" s="409">
        <v>0</v>
      </c>
      <c r="J330" s="409">
        <v>0</v>
      </c>
      <c r="K330" s="420" t="s">
        <v>155</v>
      </c>
      <c r="L330" s="409">
        <v>0</v>
      </c>
      <c r="M330">
        <f t="shared" si="5"/>
        <v>7</v>
      </c>
      <c r="N330" t="s">
        <v>156</v>
      </c>
    </row>
    <row r="331" ht="15.75" hidden="1" spans="1:14">
      <c r="A331" s="422">
        <v>2060599</v>
      </c>
      <c r="B331" s="415" t="s">
        <v>353</v>
      </c>
      <c r="C331" s="409">
        <v>0</v>
      </c>
      <c r="D331" s="409">
        <v>0</v>
      </c>
      <c r="E331" s="409">
        <v>0</v>
      </c>
      <c r="F331" s="420"/>
      <c r="G331" s="409">
        <v>0</v>
      </c>
      <c r="H331" s="420"/>
      <c r="I331" s="409">
        <v>0</v>
      </c>
      <c r="J331" s="409">
        <v>0</v>
      </c>
      <c r="K331" s="420" t="s">
        <v>155</v>
      </c>
      <c r="L331" s="409">
        <v>0</v>
      </c>
      <c r="M331">
        <f t="shared" si="5"/>
        <v>7</v>
      </c>
      <c r="N331" t="s">
        <v>156</v>
      </c>
    </row>
    <row r="332" ht="15.75" spans="1:14">
      <c r="A332" s="410">
        <v>20606</v>
      </c>
      <c r="B332" s="421" t="s">
        <v>354</v>
      </c>
      <c r="C332" s="412"/>
      <c r="D332" s="412">
        <v>0</v>
      </c>
      <c r="E332" s="412"/>
      <c r="F332" s="407"/>
      <c r="G332" s="412">
        <v>0</v>
      </c>
      <c r="H332" s="407"/>
      <c r="I332" s="412"/>
      <c r="J332" s="412">
        <v>0</v>
      </c>
      <c r="K332" s="407" t="s">
        <v>155</v>
      </c>
      <c r="L332" s="409"/>
      <c r="M332">
        <f t="shared" si="5"/>
        <v>5</v>
      </c>
    </row>
    <row r="333" ht="15.75" spans="1:14">
      <c r="A333" s="410">
        <v>20607</v>
      </c>
      <c r="B333" s="421" t="s">
        <v>355</v>
      </c>
      <c r="C333" s="412">
        <v>18</v>
      </c>
      <c r="D333" s="412">
        <v>18</v>
      </c>
      <c r="E333" s="412">
        <v>17</v>
      </c>
      <c r="F333" s="407">
        <v>0.9444</v>
      </c>
      <c r="G333" s="412">
        <v>-19</v>
      </c>
      <c r="H333" s="407">
        <v>-0.5278</v>
      </c>
      <c r="I333" s="412">
        <v>41</v>
      </c>
      <c r="J333" s="412">
        <v>23</v>
      </c>
      <c r="K333" s="407">
        <v>1.27777777777778</v>
      </c>
      <c r="L333" s="409">
        <v>36</v>
      </c>
      <c r="M333">
        <f t="shared" si="5"/>
        <v>5</v>
      </c>
    </row>
    <row r="334" ht="15.75" spans="1:14">
      <c r="A334" s="422">
        <v>2060701</v>
      </c>
      <c r="B334" s="415" t="s">
        <v>341</v>
      </c>
      <c r="C334" s="416">
        <v>18</v>
      </c>
      <c r="D334" s="416">
        <v>18</v>
      </c>
      <c r="E334" s="416">
        <v>17</v>
      </c>
      <c r="F334" s="219">
        <v>0.9444</v>
      </c>
      <c r="G334" s="416">
        <v>-17</v>
      </c>
      <c r="H334" s="219">
        <v>-0.5</v>
      </c>
      <c r="I334" s="416">
        <v>41</v>
      </c>
      <c r="J334" s="416">
        <v>23</v>
      </c>
      <c r="K334" s="219">
        <v>1.27777777777778</v>
      </c>
      <c r="L334" s="409">
        <v>34</v>
      </c>
      <c r="M334">
        <f t="shared" si="5"/>
        <v>7</v>
      </c>
    </row>
    <row r="335" ht="15.75" spans="1:14">
      <c r="A335" s="422">
        <v>2060702</v>
      </c>
      <c r="B335" s="415" t="s">
        <v>356</v>
      </c>
      <c r="C335" s="416">
        <v>0</v>
      </c>
      <c r="D335" s="416">
        <v>0</v>
      </c>
      <c r="E335" s="416">
        <v>0</v>
      </c>
      <c r="F335" s="219"/>
      <c r="G335" s="416">
        <v>-1</v>
      </c>
      <c r="H335" s="219">
        <v>-1</v>
      </c>
      <c r="I335" s="416">
        <v>0</v>
      </c>
      <c r="J335" s="416">
        <v>0</v>
      </c>
      <c r="K335" s="219" t="s">
        <v>155</v>
      </c>
      <c r="L335" s="409">
        <v>1</v>
      </c>
      <c r="M335">
        <f t="shared" si="5"/>
        <v>7</v>
      </c>
    </row>
    <row r="336" ht="15.75" hidden="1" spans="1:14">
      <c r="A336" s="422">
        <v>2060703</v>
      </c>
      <c r="B336" s="415" t="s">
        <v>357</v>
      </c>
      <c r="C336" s="409">
        <v>0</v>
      </c>
      <c r="D336" s="409">
        <v>0</v>
      </c>
      <c r="E336" s="409">
        <v>0</v>
      </c>
      <c r="F336" s="420"/>
      <c r="G336" s="409">
        <v>0</v>
      </c>
      <c r="H336" s="420"/>
      <c r="I336" s="409">
        <v>0</v>
      </c>
      <c r="J336" s="409">
        <v>0</v>
      </c>
      <c r="K336" s="420" t="s">
        <v>155</v>
      </c>
      <c r="L336" s="409">
        <v>0</v>
      </c>
      <c r="M336">
        <f t="shared" si="5"/>
        <v>7</v>
      </c>
      <c r="N336" t="s">
        <v>156</v>
      </c>
    </row>
    <row r="337" ht="15.75" hidden="1" spans="1:14">
      <c r="A337" s="422">
        <v>2060704</v>
      </c>
      <c r="B337" s="415" t="s">
        <v>358</v>
      </c>
      <c r="C337" s="409">
        <v>0</v>
      </c>
      <c r="D337" s="409">
        <v>0</v>
      </c>
      <c r="E337" s="409">
        <v>0</v>
      </c>
      <c r="F337" s="420"/>
      <c r="G337" s="409">
        <v>0</v>
      </c>
      <c r="H337" s="420"/>
      <c r="I337" s="409">
        <v>0</v>
      </c>
      <c r="J337" s="409">
        <v>0</v>
      </c>
      <c r="K337" s="420" t="s">
        <v>155</v>
      </c>
      <c r="L337" s="409">
        <v>0</v>
      </c>
      <c r="M337">
        <f t="shared" si="5"/>
        <v>7</v>
      </c>
      <c r="N337" t="s">
        <v>156</v>
      </c>
    </row>
    <row r="338" ht="15.75" hidden="1" spans="1:14">
      <c r="A338" s="422">
        <v>2060705</v>
      </c>
      <c r="B338" s="415" t="s">
        <v>359</v>
      </c>
      <c r="C338" s="409">
        <v>0</v>
      </c>
      <c r="D338" s="409">
        <v>0</v>
      </c>
      <c r="E338" s="409">
        <v>0</v>
      </c>
      <c r="F338" s="420"/>
      <c r="G338" s="409">
        <v>0</v>
      </c>
      <c r="H338" s="420"/>
      <c r="I338" s="409">
        <v>0</v>
      </c>
      <c r="J338" s="409">
        <v>0</v>
      </c>
      <c r="K338" s="420" t="s">
        <v>155</v>
      </c>
      <c r="L338" s="409">
        <v>0</v>
      </c>
      <c r="M338">
        <f t="shared" si="5"/>
        <v>7</v>
      </c>
      <c r="N338" t="s">
        <v>156</v>
      </c>
    </row>
    <row r="339" ht="15.75" spans="1:14">
      <c r="A339" s="422">
        <v>2060799</v>
      </c>
      <c r="B339" s="415" t="s">
        <v>360</v>
      </c>
      <c r="C339" s="416">
        <v>0</v>
      </c>
      <c r="D339" s="416">
        <v>0</v>
      </c>
      <c r="E339" s="416">
        <v>0</v>
      </c>
      <c r="F339" s="219"/>
      <c r="G339" s="416">
        <v>-1</v>
      </c>
      <c r="H339" s="219">
        <v>-1</v>
      </c>
      <c r="I339" s="416">
        <v>0</v>
      </c>
      <c r="J339" s="416">
        <v>0</v>
      </c>
      <c r="K339" s="219" t="s">
        <v>155</v>
      </c>
      <c r="L339" s="409">
        <v>1</v>
      </c>
      <c r="M339">
        <f t="shared" si="5"/>
        <v>7</v>
      </c>
    </row>
    <row r="340" ht="15.75" spans="1:14">
      <c r="A340" s="410">
        <v>20608</v>
      </c>
      <c r="B340" s="421" t="s">
        <v>361</v>
      </c>
      <c r="C340" s="412"/>
      <c r="D340" s="412">
        <v>0</v>
      </c>
      <c r="E340" s="412"/>
      <c r="F340" s="407"/>
      <c r="G340" s="412">
        <v>0</v>
      </c>
      <c r="H340" s="407"/>
      <c r="I340" s="412"/>
      <c r="J340" s="412">
        <v>0</v>
      </c>
      <c r="K340" s="407" t="s">
        <v>155</v>
      </c>
      <c r="L340" s="409"/>
      <c r="M340">
        <f t="shared" si="5"/>
        <v>5</v>
      </c>
    </row>
    <row r="341" ht="15.75" spans="1:14">
      <c r="A341" s="410">
        <v>20609</v>
      </c>
      <c r="B341" s="428" t="s">
        <v>362</v>
      </c>
      <c r="C341" s="412">
        <v>0</v>
      </c>
      <c r="D341" s="412">
        <v>0</v>
      </c>
      <c r="E341" s="412">
        <v>0</v>
      </c>
      <c r="F341" s="407"/>
      <c r="G341" s="412">
        <v>-170</v>
      </c>
      <c r="H341" s="407">
        <v>-1</v>
      </c>
      <c r="I341" s="412">
        <v>0</v>
      </c>
      <c r="J341" s="412">
        <v>0</v>
      </c>
      <c r="K341" s="407" t="s">
        <v>155</v>
      </c>
      <c r="L341" s="409">
        <v>170</v>
      </c>
      <c r="M341">
        <f t="shared" si="5"/>
        <v>5</v>
      </c>
    </row>
    <row r="342" ht="15.75" hidden="1" spans="1:14">
      <c r="A342" s="422">
        <v>2060901</v>
      </c>
      <c r="B342" s="415" t="s">
        <v>363</v>
      </c>
      <c r="C342" s="409">
        <v>0</v>
      </c>
      <c r="D342" s="409"/>
      <c r="E342" s="409">
        <v>0</v>
      </c>
      <c r="F342" s="420"/>
      <c r="G342" s="409">
        <v>0</v>
      </c>
      <c r="H342" s="420"/>
      <c r="I342" s="409">
        <v>0</v>
      </c>
      <c r="J342" s="409">
        <v>0</v>
      </c>
      <c r="K342" s="420" t="s">
        <v>155</v>
      </c>
      <c r="L342" s="409">
        <v>0</v>
      </c>
      <c r="M342">
        <f t="shared" si="5"/>
        <v>7</v>
      </c>
      <c r="N342" t="s">
        <v>156</v>
      </c>
    </row>
    <row r="343" ht="15.75" hidden="1" spans="1:14">
      <c r="A343" s="422">
        <v>2060902</v>
      </c>
      <c r="B343" s="415" t="s">
        <v>364</v>
      </c>
      <c r="C343" s="409">
        <v>0</v>
      </c>
      <c r="D343" s="409"/>
      <c r="E343" s="409">
        <v>0</v>
      </c>
      <c r="F343" s="420"/>
      <c r="G343" s="409">
        <v>0</v>
      </c>
      <c r="H343" s="420"/>
      <c r="I343" s="409">
        <v>0</v>
      </c>
      <c r="J343" s="409">
        <v>0</v>
      </c>
      <c r="K343" s="420" t="s">
        <v>155</v>
      </c>
      <c r="L343" s="409">
        <v>0</v>
      </c>
      <c r="M343">
        <f t="shared" si="5"/>
        <v>7</v>
      </c>
      <c r="N343" t="s">
        <v>156</v>
      </c>
    </row>
    <row r="344" ht="15.75" spans="1:14">
      <c r="A344" s="422">
        <v>2060999</v>
      </c>
      <c r="B344" s="415" t="s">
        <v>365</v>
      </c>
      <c r="C344" s="416">
        <v>0</v>
      </c>
      <c r="D344" s="416"/>
      <c r="E344" s="416">
        <v>0</v>
      </c>
      <c r="F344" s="219"/>
      <c r="G344" s="416">
        <v>-170</v>
      </c>
      <c r="H344" s="219">
        <v>-1</v>
      </c>
      <c r="I344" s="416">
        <v>0</v>
      </c>
      <c r="J344" s="416">
        <v>0</v>
      </c>
      <c r="K344" s="219" t="s">
        <v>155</v>
      </c>
      <c r="L344" s="409">
        <v>170</v>
      </c>
      <c r="M344">
        <f t="shared" si="5"/>
        <v>7</v>
      </c>
    </row>
    <row r="345" ht="15.75" spans="1:14">
      <c r="A345" s="410">
        <v>20699</v>
      </c>
      <c r="B345" s="421" t="s">
        <v>366</v>
      </c>
      <c r="C345" s="412">
        <v>0</v>
      </c>
      <c r="D345" s="406">
        <v>2357</v>
      </c>
      <c r="E345" s="406">
        <v>2357</v>
      </c>
      <c r="F345" s="407">
        <v>1</v>
      </c>
      <c r="G345" s="412">
        <v>235</v>
      </c>
      <c r="H345" s="407">
        <v>0.1107</v>
      </c>
      <c r="I345" s="412">
        <v>2330</v>
      </c>
      <c r="J345" s="412">
        <v>2330</v>
      </c>
      <c r="K345" s="407" t="s">
        <v>155</v>
      </c>
      <c r="L345" s="409">
        <v>2122</v>
      </c>
      <c r="M345">
        <f t="shared" si="5"/>
        <v>5</v>
      </c>
    </row>
    <row r="346" ht="15.75" hidden="1" spans="1:14">
      <c r="A346" s="422">
        <v>2069901</v>
      </c>
      <c r="B346" s="415" t="s">
        <v>367</v>
      </c>
      <c r="C346" s="409">
        <v>0</v>
      </c>
      <c r="D346" s="409">
        <v>0</v>
      </c>
      <c r="E346" s="409">
        <v>0</v>
      </c>
      <c r="F346" s="420"/>
      <c r="G346" s="409">
        <v>0</v>
      </c>
      <c r="H346" s="420"/>
      <c r="I346" s="409">
        <v>0</v>
      </c>
      <c r="J346" s="409">
        <v>0</v>
      </c>
      <c r="K346" s="420" t="s">
        <v>155</v>
      </c>
      <c r="L346" s="409">
        <v>0</v>
      </c>
      <c r="M346">
        <f t="shared" si="5"/>
        <v>7</v>
      </c>
      <c r="N346" t="s">
        <v>156</v>
      </c>
    </row>
    <row r="347" ht="15.75" hidden="1" spans="1:14">
      <c r="A347" s="422">
        <v>2069902</v>
      </c>
      <c r="B347" s="415" t="s">
        <v>368</v>
      </c>
      <c r="C347" s="409">
        <v>0</v>
      </c>
      <c r="D347" s="409">
        <v>0</v>
      </c>
      <c r="E347" s="409">
        <v>0</v>
      </c>
      <c r="F347" s="420"/>
      <c r="G347" s="409">
        <v>0</v>
      </c>
      <c r="H347" s="420"/>
      <c r="I347" s="409">
        <v>0</v>
      </c>
      <c r="J347" s="409">
        <v>0</v>
      </c>
      <c r="K347" s="420" t="s">
        <v>155</v>
      </c>
      <c r="L347" s="409">
        <v>0</v>
      </c>
      <c r="M347">
        <f t="shared" si="5"/>
        <v>7</v>
      </c>
      <c r="N347" t="s">
        <v>156</v>
      </c>
    </row>
    <row r="348" ht="15.75" hidden="1" spans="1:14">
      <c r="A348" s="422">
        <v>2069903</v>
      </c>
      <c r="B348" s="415" t="s">
        <v>369</v>
      </c>
      <c r="C348" s="409">
        <v>0</v>
      </c>
      <c r="D348" s="409">
        <v>0</v>
      </c>
      <c r="E348" s="409">
        <v>0</v>
      </c>
      <c r="F348" s="420"/>
      <c r="G348" s="409">
        <v>0</v>
      </c>
      <c r="H348" s="420"/>
      <c r="I348" s="409">
        <v>0</v>
      </c>
      <c r="J348" s="409">
        <v>0</v>
      </c>
      <c r="K348" s="420" t="s">
        <v>155</v>
      </c>
      <c r="L348" s="409">
        <v>0</v>
      </c>
      <c r="M348">
        <f t="shared" si="5"/>
        <v>7</v>
      </c>
      <c r="N348" t="s">
        <v>156</v>
      </c>
    </row>
    <row r="349" ht="15.75" spans="1:14">
      <c r="A349" s="422">
        <v>2069999</v>
      </c>
      <c r="B349" s="415" t="s">
        <v>366</v>
      </c>
      <c r="C349" s="416">
        <v>0</v>
      </c>
      <c r="D349" s="417">
        <v>2357</v>
      </c>
      <c r="E349" s="416">
        <v>2357</v>
      </c>
      <c r="F349" s="219">
        <v>1</v>
      </c>
      <c r="G349" s="416">
        <v>235</v>
      </c>
      <c r="H349" s="219">
        <v>0.1107</v>
      </c>
      <c r="I349" s="416">
        <v>2330</v>
      </c>
      <c r="J349" s="416">
        <v>2330</v>
      </c>
      <c r="K349" s="219" t="s">
        <v>155</v>
      </c>
      <c r="L349" s="409">
        <v>2122</v>
      </c>
      <c r="M349">
        <f t="shared" si="5"/>
        <v>7</v>
      </c>
    </row>
    <row r="350" ht="15.75" spans="1:14">
      <c r="A350" s="427">
        <v>207</v>
      </c>
      <c r="B350" s="405" t="s">
        <v>370</v>
      </c>
      <c r="C350" s="406">
        <v>1384</v>
      </c>
      <c r="D350" s="406">
        <v>2496</v>
      </c>
      <c r="E350" s="406">
        <v>2176</v>
      </c>
      <c r="F350" s="407">
        <v>0.8718</v>
      </c>
      <c r="G350" s="412">
        <v>-615</v>
      </c>
      <c r="H350" s="407">
        <v>-0.2204</v>
      </c>
      <c r="I350" s="406">
        <v>2021</v>
      </c>
      <c r="J350" s="412">
        <v>637</v>
      </c>
      <c r="K350" s="407">
        <v>0.460260115606936</v>
      </c>
      <c r="L350" s="409">
        <v>2791</v>
      </c>
      <c r="M350">
        <f t="shared" si="5"/>
        <v>3</v>
      </c>
    </row>
    <row r="351" ht="15.75" spans="1:14">
      <c r="A351" s="410">
        <v>20701</v>
      </c>
      <c r="B351" s="421" t="s">
        <v>371</v>
      </c>
      <c r="C351" s="412">
        <v>945</v>
      </c>
      <c r="D351" s="406">
        <v>1790</v>
      </c>
      <c r="E351" s="406">
        <v>1545</v>
      </c>
      <c r="F351" s="407">
        <v>0.8631</v>
      </c>
      <c r="G351" s="412">
        <v>-508</v>
      </c>
      <c r="H351" s="407">
        <v>-0.2474</v>
      </c>
      <c r="I351" s="412">
        <v>833</v>
      </c>
      <c r="J351" s="412">
        <v>-112</v>
      </c>
      <c r="K351" s="407">
        <v>-0.118518518518519</v>
      </c>
      <c r="L351" s="409">
        <v>2053</v>
      </c>
      <c r="M351">
        <f t="shared" si="5"/>
        <v>5</v>
      </c>
    </row>
    <row r="352" ht="15.75" spans="1:14">
      <c r="A352" s="422">
        <v>2070101</v>
      </c>
      <c r="B352" s="415" t="s">
        <v>152</v>
      </c>
      <c r="C352" s="416">
        <v>625</v>
      </c>
      <c r="D352" s="416">
        <v>689</v>
      </c>
      <c r="E352" s="416">
        <v>682</v>
      </c>
      <c r="F352" s="219">
        <v>0.9898</v>
      </c>
      <c r="G352" s="416">
        <v>79</v>
      </c>
      <c r="H352" s="219">
        <v>0.131</v>
      </c>
      <c r="I352" s="416">
        <v>698</v>
      </c>
      <c r="J352" s="416">
        <v>73</v>
      </c>
      <c r="K352" s="219">
        <v>0.1168</v>
      </c>
      <c r="L352" s="409">
        <v>603</v>
      </c>
      <c r="M352">
        <f t="shared" si="5"/>
        <v>7</v>
      </c>
    </row>
    <row r="353" ht="15.75" spans="1:14">
      <c r="A353" s="422">
        <v>2070102</v>
      </c>
      <c r="B353" s="415" t="s">
        <v>153</v>
      </c>
      <c r="C353" s="416">
        <v>17</v>
      </c>
      <c r="D353" s="416">
        <v>17</v>
      </c>
      <c r="E353" s="416">
        <v>17</v>
      </c>
      <c r="F353" s="219">
        <v>1</v>
      </c>
      <c r="G353" s="416">
        <v>17</v>
      </c>
      <c r="H353" s="219"/>
      <c r="I353" s="416">
        <v>0</v>
      </c>
      <c r="J353" s="416">
        <v>-17</v>
      </c>
      <c r="K353" s="219">
        <v>-1</v>
      </c>
      <c r="L353" s="409">
        <v>0</v>
      </c>
      <c r="M353">
        <f t="shared" si="5"/>
        <v>7</v>
      </c>
    </row>
    <row r="354" ht="15.75" hidden="1" spans="1:14">
      <c r="A354" s="422">
        <v>2070103</v>
      </c>
      <c r="B354" s="415" t="s">
        <v>154</v>
      </c>
      <c r="C354" s="409">
        <v>0</v>
      </c>
      <c r="D354" s="409">
        <v>0</v>
      </c>
      <c r="E354" s="409">
        <v>0</v>
      </c>
      <c r="F354" s="420"/>
      <c r="G354" s="409">
        <v>0</v>
      </c>
      <c r="H354" s="420"/>
      <c r="I354" s="409">
        <v>0</v>
      </c>
      <c r="J354" s="409">
        <v>0</v>
      </c>
      <c r="K354" s="420" t="s">
        <v>155</v>
      </c>
      <c r="L354" s="409">
        <v>0</v>
      </c>
      <c r="M354">
        <f t="shared" si="5"/>
        <v>7</v>
      </c>
      <c r="N354" t="s">
        <v>156</v>
      </c>
    </row>
    <row r="355" ht="15.75" spans="1:14">
      <c r="A355" s="422">
        <v>2070104</v>
      </c>
      <c r="B355" s="415" t="s">
        <v>372</v>
      </c>
      <c r="C355" s="416">
        <v>13</v>
      </c>
      <c r="D355" s="416">
        <v>13</v>
      </c>
      <c r="E355" s="416">
        <v>12</v>
      </c>
      <c r="F355" s="219">
        <v>0.9231</v>
      </c>
      <c r="G355" s="416">
        <v>0</v>
      </c>
      <c r="H355" s="219">
        <v>0</v>
      </c>
      <c r="I355" s="416">
        <v>12</v>
      </c>
      <c r="J355" s="416">
        <v>-1</v>
      </c>
      <c r="K355" s="219">
        <v>-0.0769230769230769</v>
      </c>
      <c r="L355" s="409">
        <v>12</v>
      </c>
      <c r="M355">
        <f t="shared" si="5"/>
        <v>7</v>
      </c>
    </row>
    <row r="356" ht="15.75" hidden="1" spans="1:14">
      <c r="A356" s="422">
        <v>2070105</v>
      </c>
      <c r="B356" s="415" t="s">
        <v>373</v>
      </c>
      <c r="C356" s="409">
        <v>0</v>
      </c>
      <c r="D356" s="409">
        <v>0</v>
      </c>
      <c r="E356" s="409">
        <v>0</v>
      </c>
      <c r="F356" s="420"/>
      <c r="G356" s="409">
        <v>0</v>
      </c>
      <c r="H356" s="420"/>
      <c r="I356" s="409">
        <v>0</v>
      </c>
      <c r="J356" s="409">
        <v>0</v>
      </c>
      <c r="K356" s="420" t="s">
        <v>155</v>
      </c>
      <c r="L356" s="409">
        <v>0</v>
      </c>
      <c r="M356">
        <f t="shared" si="5"/>
        <v>7</v>
      </c>
      <c r="N356" t="s">
        <v>156</v>
      </c>
    </row>
    <row r="357" ht="15.75" spans="1:14">
      <c r="A357" s="422">
        <v>2070106</v>
      </c>
      <c r="B357" s="415" t="s">
        <v>374</v>
      </c>
      <c r="C357" s="416">
        <v>22</v>
      </c>
      <c r="D357" s="416">
        <v>22</v>
      </c>
      <c r="E357" s="416">
        <v>22</v>
      </c>
      <c r="F357" s="219">
        <v>1</v>
      </c>
      <c r="G357" s="416">
        <v>22</v>
      </c>
      <c r="H357" s="219"/>
      <c r="I357" s="416">
        <v>19</v>
      </c>
      <c r="J357" s="416">
        <v>-3</v>
      </c>
      <c r="K357" s="219">
        <v>-0.136363636363636</v>
      </c>
      <c r="L357" s="409">
        <v>0</v>
      </c>
      <c r="M357">
        <f t="shared" si="5"/>
        <v>7</v>
      </c>
    </row>
    <row r="358" ht="15.75" spans="1:14">
      <c r="A358" s="422">
        <v>2070107</v>
      </c>
      <c r="B358" s="415" t="s">
        <v>375</v>
      </c>
      <c r="C358" s="416">
        <v>11</v>
      </c>
      <c r="D358" s="416">
        <v>11</v>
      </c>
      <c r="E358" s="416">
        <v>12</v>
      </c>
      <c r="F358" s="219">
        <v>1.0909</v>
      </c>
      <c r="G358" s="416">
        <v>-22</v>
      </c>
      <c r="H358" s="219">
        <v>-0.6471</v>
      </c>
      <c r="I358" s="416">
        <v>11</v>
      </c>
      <c r="J358" s="416">
        <v>0</v>
      </c>
      <c r="K358" s="219">
        <v>0</v>
      </c>
      <c r="L358" s="409">
        <v>34</v>
      </c>
      <c r="M358">
        <f t="shared" si="5"/>
        <v>7</v>
      </c>
    </row>
    <row r="359" ht="15.75" spans="1:14">
      <c r="A359" s="422">
        <v>2070108</v>
      </c>
      <c r="B359" s="415" t="s">
        <v>376</v>
      </c>
      <c r="C359" s="416">
        <v>26</v>
      </c>
      <c r="D359" s="416">
        <v>44</v>
      </c>
      <c r="E359" s="416">
        <v>41</v>
      </c>
      <c r="F359" s="219">
        <v>0.9318</v>
      </c>
      <c r="G359" s="416">
        <v>7</v>
      </c>
      <c r="H359" s="219">
        <v>0.2059</v>
      </c>
      <c r="I359" s="416">
        <v>0</v>
      </c>
      <c r="J359" s="416">
        <v>-26</v>
      </c>
      <c r="K359" s="219">
        <v>-1</v>
      </c>
      <c r="L359" s="409">
        <v>34</v>
      </c>
      <c r="M359">
        <f t="shared" si="5"/>
        <v>7</v>
      </c>
    </row>
    <row r="360" ht="15.75" spans="1:14">
      <c r="A360" s="422">
        <v>2070109</v>
      </c>
      <c r="B360" s="415" t="s">
        <v>377</v>
      </c>
      <c r="C360" s="416">
        <v>12</v>
      </c>
      <c r="D360" s="416">
        <v>12</v>
      </c>
      <c r="E360" s="416">
        <v>11</v>
      </c>
      <c r="F360" s="219">
        <v>0.9167</v>
      </c>
      <c r="G360" s="416">
        <v>-87</v>
      </c>
      <c r="H360" s="219">
        <v>-0.8878</v>
      </c>
      <c r="I360" s="416">
        <v>13</v>
      </c>
      <c r="J360" s="416">
        <v>1</v>
      </c>
      <c r="K360" s="219">
        <v>0.0833333333333333</v>
      </c>
      <c r="L360" s="409">
        <v>98</v>
      </c>
      <c r="M360">
        <f t="shared" si="5"/>
        <v>7</v>
      </c>
    </row>
    <row r="361" ht="15.75" hidden="1" spans="1:14">
      <c r="A361" s="422">
        <v>2070110</v>
      </c>
      <c r="B361" s="415" t="s">
        <v>378</v>
      </c>
      <c r="C361" s="409">
        <v>0</v>
      </c>
      <c r="D361" s="409">
        <v>0</v>
      </c>
      <c r="E361" s="409">
        <v>0</v>
      </c>
      <c r="F361" s="420"/>
      <c r="G361" s="409">
        <v>0</v>
      </c>
      <c r="H361" s="420"/>
      <c r="I361" s="409">
        <v>0</v>
      </c>
      <c r="J361" s="409">
        <v>0</v>
      </c>
      <c r="K361" s="420" t="s">
        <v>155</v>
      </c>
      <c r="L361" s="409">
        <v>0</v>
      </c>
      <c r="M361">
        <f t="shared" si="5"/>
        <v>7</v>
      </c>
      <c r="N361" t="s">
        <v>156</v>
      </c>
    </row>
    <row r="362" ht="15.75" spans="1:14">
      <c r="A362" s="422">
        <v>2070111</v>
      </c>
      <c r="B362" s="415" t="s">
        <v>379</v>
      </c>
      <c r="C362" s="416">
        <v>0</v>
      </c>
      <c r="D362" s="416">
        <v>0</v>
      </c>
      <c r="E362" s="416">
        <v>0</v>
      </c>
      <c r="F362" s="219"/>
      <c r="G362" s="416">
        <v>-1</v>
      </c>
      <c r="H362" s="219">
        <v>-1</v>
      </c>
      <c r="I362" s="416">
        <v>0</v>
      </c>
      <c r="J362" s="416">
        <v>0</v>
      </c>
      <c r="K362" s="219" t="s">
        <v>155</v>
      </c>
      <c r="L362" s="409">
        <v>1</v>
      </c>
      <c r="M362">
        <f t="shared" si="5"/>
        <v>7</v>
      </c>
    </row>
    <row r="363" ht="15.75" hidden="1" spans="1:14">
      <c r="A363" s="422">
        <v>2070112</v>
      </c>
      <c r="B363" s="415" t="s">
        <v>380</v>
      </c>
      <c r="C363" s="409">
        <v>0</v>
      </c>
      <c r="D363" s="409">
        <v>0</v>
      </c>
      <c r="E363" s="409">
        <v>0</v>
      </c>
      <c r="F363" s="420"/>
      <c r="G363" s="409">
        <v>0</v>
      </c>
      <c r="H363" s="420"/>
      <c r="I363" s="409">
        <v>0</v>
      </c>
      <c r="J363" s="409">
        <v>0</v>
      </c>
      <c r="K363" s="420" t="s">
        <v>155</v>
      </c>
      <c r="L363" s="409">
        <v>0</v>
      </c>
      <c r="M363">
        <f t="shared" si="5"/>
        <v>7</v>
      </c>
      <c r="N363" t="s">
        <v>156</v>
      </c>
    </row>
    <row r="364" ht="15.75" hidden="1" spans="1:14">
      <c r="A364" s="422">
        <v>2070113</v>
      </c>
      <c r="B364" s="415" t="s">
        <v>381</v>
      </c>
      <c r="C364" s="409">
        <v>0</v>
      </c>
      <c r="D364" s="409">
        <v>0</v>
      </c>
      <c r="E364" s="409">
        <v>0</v>
      </c>
      <c r="F364" s="420"/>
      <c r="G364" s="409">
        <v>0</v>
      </c>
      <c r="H364" s="420"/>
      <c r="I364" s="409">
        <v>0</v>
      </c>
      <c r="J364" s="409">
        <v>0</v>
      </c>
      <c r="K364" s="420" t="s">
        <v>155</v>
      </c>
      <c r="L364" s="409">
        <v>0</v>
      </c>
      <c r="M364">
        <f t="shared" si="5"/>
        <v>7</v>
      </c>
      <c r="N364" t="s">
        <v>156</v>
      </c>
    </row>
    <row r="365" ht="15.75" hidden="1" spans="1:14">
      <c r="A365" s="422">
        <v>2070114</v>
      </c>
      <c r="B365" s="415" t="s">
        <v>382</v>
      </c>
      <c r="C365" s="409">
        <v>0</v>
      </c>
      <c r="D365" s="409">
        <v>0</v>
      </c>
      <c r="E365" s="409">
        <v>0</v>
      </c>
      <c r="F365" s="420"/>
      <c r="G365" s="409">
        <v>0</v>
      </c>
      <c r="H365" s="420"/>
      <c r="I365" s="409">
        <v>0</v>
      </c>
      <c r="J365" s="409">
        <v>0</v>
      </c>
      <c r="K365" s="420" t="s">
        <v>155</v>
      </c>
      <c r="L365" s="409">
        <v>0</v>
      </c>
      <c r="M365">
        <f t="shared" si="5"/>
        <v>7</v>
      </c>
      <c r="N365" t="s">
        <v>156</v>
      </c>
    </row>
    <row r="366" ht="15.75" spans="1:14">
      <c r="A366" s="422">
        <v>2070199</v>
      </c>
      <c r="B366" s="415" t="s">
        <v>383</v>
      </c>
      <c r="C366" s="416">
        <v>219</v>
      </c>
      <c r="D366" s="416">
        <v>982</v>
      </c>
      <c r="E366" s="416">
        <v>748</v>
      </c>
      <c r="F366" s="219">
        <v>0.7617</v>
      </c>
      <c r="G366" s="416">
        <v>-523</v>
      </c>
      <c r="H366" s="219">
        <v>-0.4115</v>
      </c>
      <c r="I366" s="416">
        <v>80</v>
      </c>
      <c r="J366" s="416">
        <v>-139</v>
      </c>
      <c r="K366" s="219">
        <v>-0.634703196347032</v>
      </c>
      <c r="L366" s="409">
        <v>1271</v>
      </c>
      <c r="M366">
        <f t="shared" si="5"/>
        <v>7</v>
      </c>
    </row>
    <row r="367" ht="15.75" spans="1:14">
      <c r="A367" s="410">
        <v>20702</v>
      </c>
      <c r="B367" s="421" t="s">
        <v>384</v>
      </c>
      <c r="C367" s="412">
        <v>21</v>
      </c>
      <c r="D367" s="412">
        <v>21</v>
      </c>
      <c r="E367" s="412">
        <v>21</v>
      </c>
      <c r="F367" s="407">
        <v>1</v>
      </c>
      <c r="G367" s="412">
        <v>-85</v>
      </c>
      <c r="H367" s="407">
        <v>-0.8019</v>
      </c>
      <c r="I367" s="412">
        <v>308</v>
      </c>
      <c r="J367" s="412">
        <v>287</v>
      </c>
      <c r="K367" s="407">
        <v>13.6666666666667</v>
      </c>
      <c r="L367" s="409">
        <v>106</v>
      </c>
      <c r="M367">
        <f t="shared" si="5"/>
        <v>5</v>
      </c>
    </row>
    <row r="368" ht="15.75" hidden="1" spans="1:14">
      <c r="A368" s="422">
        <v>2070201</v>
      </c>
      <c r="B368" s="415" t="s">
        <v>152</v>
      </c>
      <c r="C368" s="409">
        <v>0</v>
      </c>
      <c r="D368" s="409">
        <v>0</v>
      </c>
      <c r="E368" s="409">
        <v>0</v>
      </c>
      <c r="F368" s="420"/>
      <c r="G368" s="409">
        <v>0</v>
      </c>
      <c r="H368" s="420"/>
      <c r="I368" s="409">
        <v>0</v>
      </c>
      <c r="J368" s="409">
        <v>0</v>
      </c>
      <c r="K368" s="420" t="s">
        <v>155</v>
      </c>
      <c r="L368" s="409">
        <v>0</v>
      </c>
      <c r="M368">
        <f t="shared" si="5"/>
        <v>7</v>
      </c>
      <c r="N368" t="s">
        <v>156</v>
      </c>
    </row>
    <row r="369" ht="15.75" hidden="1" spans="1:14">
      <c r="A369" s="422">
        <v>2070202</v>
      </c>
      <c r="B369" s="415" t="s">
        <v>153</v>
      </c>
      <c r="C369" s="409">
        <v>0</v>
      </c>
      <c r="D369" s="409">
        <v>0</v>
      </c>
      <c r="E369" s="409">
        <v>0</v>
      </c>
      <c r="F369" s="420"/>
      <c r="G369" s="409">
        <v>0</v>
      </c>
      <c r="H369" s="420"/>
      <c r="I369" s="409">
        <v>0</v>
      </c>
      <c r="J369" s="409">
        <v>0</v>
      </c>
      <c r="K369" s="420" t="s">
        <v>155</v>
      </c>
      <c r="L369" s="409">
        <v>0</v>
      </c>
      <c r="M369">
        <f t="shared" si="5"/>
        <v>7</v>
      </c>
      <c r="N369" t="s">
        <v>156</v>
      </c>
    </row>
    <row r="370" ht="15.75" hidden="1" spans="1:14">
      <c r="A370" s="422">
        <v>2070203</v>
      </c>
      <c r="B370" s="415" t="s">
        <v>154</v>
      </c>
      <c r="C370" s="409">
        <v>0</v>
      </c>
      <c r="D370" s="409">
        <v>0</v>
      </c>
      <c r="E370" s="409">
        <v>0</v>
      </c>
      <c r="F370" s="420"/>
      <c r="G370" s="409">
        <v>0</v>
      </c>
      <c r="H370" s="420"/>
      <c r="I370" s="409">
        <v>0</v>
      </c>
      <c r="J370" s="409">
        <v>0</v>
      </c>
      <c r="K370" s="420" t="s">
        <v>155</v>
      </c>
      <c r="L370" s="409">
        <v>0</v>
      </c>
      <c r="M370">
        <f t="shared" si="5"/>
        <v>7</v>
      </c>
      <c r="N370" t="s">
        <v>156</v>
      </c>
    </row>
    <row r="371" ht="15.75" spans="1:14">
      <c r="A371" s="422">
        <v>2070204</v>
      </c>
      <c r="B371" s="415" t="s">
        <v>385</v>
      </c>
      <c r="C371" s="416">
        <v>9</v>
      </c>
      <c r="D371" s="416">
        <v>9</v>
      </c>
      <c r="E371" s="416">
        <v>9</v>
      </c>
      <c r="F371" s="219">
        <v>1</v>
      </c>
      <c r="G371" s="416">
        <v>1</v>
      </c>
      <c r="H371" s="219">
        <v>0.125</v>
      </c>
      <c r="I371" s="416">
        <v>296</v>
      </c>
      <c r="J371" s="416">
        <v>287</v>
      </c>
      <c r="K371" s="219">
        <v>31.8888888888889</v>
      </c>
      <c r="L371" s="409">
        <v>8</v>
      </c>
      <c r="M371">
        <f t="shared" si="5"/>
        <v>7</v>
      </c>
    </row>
    <row r="372" ht="15.75" spans="1:14">
      <c r="A372" s="422">
        <v>2070205</v>
      </c>
      <c r="B372" s="415" t="s">
        <v>386</v>
      </c>
      <c r="C372" s="416">
        <v>12</v>
      </c>
      <c r="D372" s="416">
        <v>12</v>
      </c>
      <c r="E372" s="416">
        <v>12</v>
      </c>
      <c r="F372" s="219">
        <v>1</v>
      </c>
      <c r="G372" s="416">
        <v>-83</v>
      </c>
      <c r="H372" s="219">
        <v>-0.8737</v>
      </c>
      <c r="I372" s="416">
        <v>12</v>
      </c>
      <c r="J372" s="416">
        <v>0</v>
      </c>
      <c r="K372" s="219">
        <v>0</v>
      </c>
      <c r="L372" s="409">
        <v>95</v>
      </c>
      <c r="M372">
        <f t="shared" si="5"/>
        <v>7</v>
      </c>
    </row>
    <row r="373" ht="15.75" hidden="1" spans="1:14">
      <c r="A373" s="422">
        <v>2070206</v>
      </c>
      <c r="B373" s="415" t="s">
        <v>387</v>
      </c>
      <c r="C373" s="409">
        <v>0</v>
      </c>
      <c r="D373" s="409">
        <v>0</v>
      </c>
      <c r="E373" s="409">
        <v>0</v>
      </c>
      <c r="F373" s="420"/>
      <c r="G373" s="409">
        <v>0</v>
      </c>
      <c r="H373" s="420"/>
      <c r="I373" s="409">
        <v>0</v>
      </c>
      <c r="J373" s="409">
        <v>0</v>
      </c>
      <c r="K373" s="420" t="s">
        <v>155</v>
      </c>
      <c r="L373" s="409">
        <v>0</v>
      </c>
      <c r="M373">
        <f t="shared" si="5"/>
        <v>7</v>
      </c>
      <c r="N373" t="s">
        <v>156</v>
      </c>
    </row>
    <row r="374" ht="15.75" spans="1:14">
      <c r="A374" s="422">
        <v>2070299</v>
      </c>
      <c r="B374" s="415" t="s">
        <v>388</v>
      </c>
      <c r="C374" s="416">
        <v>0</v>
      </c>
      <c r="D374" s="416">
        <v>0</v>
      </c>
      <c r="E374" s="416">
        <v>0</v>
      </c>
      <c r="F374" s="219"/>
      <c r="G374" s="416">
        <v>-3</v>
      </c>
      <c r="H374" s="219">
        <v>-1</v>
      </c>
      <c r="I374" s="416">
        <v>0</v>
      </c>
      <c r="J374" s="416">
        <v>0</v>
      </c>
      <c r="K374" s="219" t="s">
        <v>155</v>
      </c>
      <c r="L374" s="409">
        <v>3</v>
      </c>
      <c r="M374">
        <f t="shared" si="5"/>
        <v>7</v>
      </c>
    </row>
    <row r="375" ht="15.75" spans="1:14">
      <c r="A375" s="410">
        <v>20703</v>
      </c>
      <c r="B375" s="421" t="s">
        <v>389</v>
      </c>
      <c r="C375" s="412">
        <v>67</v>
      </c>
      <c r="D375" s="412">
        <v>230</v>
      </c>
      <c r="E375" s="412">
        <v>214</v>
      </c>
      <c r="F375" s="407">
        <v>0.9304</v>
      </c>
      <c r="G375" s="412">
        <v>127</v>
      </c>
      <c r="H375" s="407">
        <v>1.4598</v>
      </c>
      <c r="I375" s="412">
        <v>42</v>
      </c>
      <c r="J375" s="412">
        <v>-25</v>
      </c>
      <c r="K375" s="407">
        <v>-0.373134328358209</v>
      </c>
      <c r="L375" s="409">
        <v>87</v>
      </c>
      <c r="M375">
        <f t="shared" si="5"/>
        <v>5</v>
      </c>
    </row>
    <row r="376" ht="15.75" hidden="1" spans="1:14">
      <c r="A376" s="422">
        <v>2070301</v>
      </c>
      <c r="B376" s="415" t="s">
        <v>152</v>
      </c>
      <c r="C376" s="409">
        <v>0</v>
      </c>
      <c r="D376" s="409">
        <v>0</v>
      </c>
      <c r="E376" s="409">
        <v>0</v>
      </c>
      <c r="F376" s="420"/>
      <c r="G376" s="409">
        <v>0</v>
      </c>
      <c r="H376" s="420"/>
      <c r="I376" s="409">
        <v>0</v>
      </c>
      <c r="J376" s="409">
        <v>0</v>
      </c>
      <c r="K376" s="420" t="s">
        <v>155</v>
      </c>
      <c r="L376" s="409">
        <v>0</v>
      </c>
      <c r="M376">
        <f t="shared" si="5"/>
        <v>7</v>
      </c>
      <c r="N376" t="s">
        <v>156</v>
      </c>
    </row>
    <row r="377" ht="15.75" hidden="1" spans="1:14">
      <c r="A377" s="422">
        <v>2070302</v>
      </c>
      <c r="B377" s="415" t="s">
        <v>153</v>
      </c>
      <c r="C377" s="409">
        <v>0</v>
      </c>
      <c r="D377" s="409">
        <v>0</v>
      </c>
      <c r="E377" s="409">
        <v>0</v>
      </c>
      <c r="F377" s="420"/>
      <c r="G377" s="409">
        <v>0</v>
      </c>
      <c r="H377" s="420"/>
      <c r="I377" s="409">
        <v>0</v>
      </c>
      <c r="J377" s="409">
        <v>0</v>
      </c>
      <c r="K377" s="420" t="s">
        <v>155</v>
      </c>
      <c r="L377" s="409">
        <v>0</v>
      </c>
      <c r="M377">
        <f t="shared" si="5"/>
        <v>7</v>
      </c>
      <c r="N377" t="s">
        <v>156</v>
      </c>
    </row>
    <row r="378" ht="15.75" hidden="1" spans="1:14">
      <c r="A378" s="422">
        <v>2070303</v>
      </c>
      <c r="B378" s="415" t="s">
        <v>154</v>
      </c>
      <c r="C378" s="409">
        <v>0</v>
      </c>
      <c r="D378" s="409">
        <v>0</v>
      </c>
      <c r="E378" s="409">
        <v>0</v>
      </c>
      <c r="F378" s="420"/>
      <c r="G378" s="409">
        <v>0</v>
      </c>
      <c r="H378" s="420"/>
      <c r="I378" s="409">
        <v>0</v>
      </c>
      <c r="J378" s="409">
        <v>0</v>
      </c>
      <c r="K378" s="420" t="s">
        <v>155</v>
      </c>
      <c r="L378" s="409">
        <v>0</v>
      </c>
      <c r="M378">
        <f t="shared" si="5"/>
        <v>7</v>
      </c>
      <c r="N378" t="s">
        <v>156</v>
      </c>
    </row>
    <row r="379" ht="15.75" hidden="1" spans="1:14">
      <c r="A379" s="422">
        <v>2070304</v>
      </c>
      <c r="B379" s="415" t="s">
        <v>390</v>
      </c>
      <c r="C379" s="409">
        <v>0</v>
      </c>
      <c r="D379" s="409">
        <v>0</v>
      </c>
      <c r="E379" s="409">
        <v>0</v>
      </c>
      <c r="F379" s="420"/>
      <c r="G379" s="409">
        <v>0</v>
      </c>
      <c r="H379" s="420"/>
      <c r="I379" s="409">
        <v>0</v>
      </c>
      <c r="J379" s="409">
        <v>0</v>
      </c>
      <c r="K379" s="420" t="s">
        <v>155</v>
      </c>
      <c r="L379" s="409">
        <v>0</v>
      </c>
      <c r="M379">
        <f t="shared" si="5"/>
        <v>7</v>
      </c>
      <c r="N379" t="s">
        <v>156</v>
      </c>
    </row>
    <row r="380" ht="15.75" hidden="1" spans="1:14">
      <c r="A380" s="422">
        <v>2070305</v>
      </c>
      <c r="B380" s="415" t="s">
        <v>391</v>
      </c>
      <c r="C380" s="409">
        <v>0</v>
      </c>
      <c r="D380" s="409">
        <v>0</v>
      </c>
      <c r="E380" s="409">
        <v>0</v>
      </c>
      <c r="F380" s="420"/>
      <c r="G380" s="409">
        <v>0</v>
      </c>
      <c r="H380" s="420"/>
      <c r="I380" s="409">
        <v>0</v>
      </c>
      <c r="J380" s="409">
        <v>0</v>
      </c>
      <c r="K380" s="420" t="s">
        <v>155</v>
      </c>
      <c r="L380" s="409">
        <v>0</v>
      </c>
      <c r="M380">
        <f t="shared" si="5"/>
        <v>7</v>
      </c>
      <c r="N380" t="s">
        <v>156</v>
      </c>
    </row>
    <row r="381" ht="15.75" spans="1:14">
      <c r="A381" s="422">
        <v>2070306</v>
      </c>
      <c r="B381" s="415" t="s">
        <v>392</v>
      </c>
      <c r="C381" s="416">
        <v>2</v>
      </c>
      <c r="D381" s="416">
        <v>1</v>
      </c>
      <c r="E381" s="416">
        <v>0</v>
      </c>
      <c r="F381" s="219">
        <v>0</v>
      </c>
      <c r="G381" s="416">
        <v>0</v>
      </c>
      <c r="H381" s="219"/>
      <c r="I381" s="416">
        <v>1</v>
      </c>
      <c r="J381" s="416">
        <v>-1</v>
      </c>
      <c r="K381" s="219">
        <v>-0.5</v>
      </c>
      <c r="L381" s="409">
        <v>0</v>
      </c>
      <c r="M381">
        <f t="shared" si="5"/>
        <v>7</v>
      </c>
    </row>
    <row r="382" ht="15.75" spans="1:14">
      <c r="A382" s="422">
        <v>2070307</v>
      </c>
      <c r="B382" s="415" t="s">
        <v>393</v>
      </c>
      <c r="C382" s="416">
        <v>31</v>
      </c>
      <c r="D382" s="416">
        <v>53</v>
      </c>
      <c r="E382" s="416">
        <v>53</v>
      </c>
      <c r="F382" s="219">
        <v>1</v>
      </c>
      <c r="G382" s="416">
        <v>12</v>
      </c>
      <c r="H382" s="219">
        <v>0.2927</v>
      </c>
      <c r="I382" s="416">
        <v>37</v>
      </c>
      <c r="J382" s="416">
        <v>6</v>
      </c>
      <c r="K382" s="219">
        <v>0.193548387096774</v>
      </c>
      <c r="L382" s="409">
        <v>41</v>
      </c>
      <c r="M382">
        <f t="shared" si="5"/>
        <v>7</v>
      </c>
    </row>
    <row r="383" ht="15.75" spans="1:14">
      <c r="A383" s="422">
        <v>2070308</v>
      </c>
      <c r="B383" s="415" t="s">
        <v>394</v>
      </c>
      <c r="C383" s="416">
        <v>34</v>
      </c>
      <c r="D383" s="416">
        <v>100</v>
      </c>
      <c r="E383" s="416">
        <v>85</v>
      </c>
      <c r="F383" s="219">
        <v>0.85</v>
      </c>
      <c r="G383" s="416">
        <v>39</v>
      </c>
      <c r="H383" s="219">
        <v>0.8478</v>
      </c>
      <c r="I383" s="416">
        <v>4</v>
      </c>
      <c r="J383" s="416">
        <v>-30</v>
      </c>
      <c r="K383" s="219">
        <v>-0.882352941176471</v>
      </c>
      <c r="L383" s="409">
        <v>46</v>
      </c>
      <c r="M383">
        <f t="shared" si="5"/>
        <v>7</v>
      </c>
    </row>
    <row r="384" ht="15.75" hidden="1" spans="1:14">
      <c r="A384" s="422">
        <v>2070309</v>
      </c>
      <c r="B384" s="415" t="s">
        <v>395</v>
      </c>
      <c r="C384" s="409">
        <v>0</v>
      </c>
      <c r="D384" s="409">
        <v>0</v>
      </c>
      <c r="E384" s="409">
        <v>0</v>
      </c>
      <c r="F384" s="420"/>
      <c r="G384" s="409">
        <v>0</v>
      </c>
      <c r="H384" s="420"/>
      <c r="I384" s="409">
        <v>0</v>
      </c>
      <c r="J384" s="409">
        <v>0</v>
      </c>
      <c r="K384" s="420" t="s">
        <v>155</v>
      </c>
      <c r="L384" s="409">
        <v>0</v>
      </c>
      <c r="M384">
        <f t="shared" si="5"/>
        <v>7</v>
      </c>
      <c r="N384" t="s">
        <v>156</v>
      </c>
    </row>
    <row r="385" ht="15.75" spans="1:14">
      <c r="A385" s="422">
        <v>2070399</v>
      </c>
      <c r="B385" s="415" t="s">
        <v>396</v>
      </c>
      <c r="C385" s="416">
        <v>0</v>
      </c>
      <c r="D385" s="416">
        <v>76</v>
      </c>
      <c r="E385" s="416">
        <v>76</v>
      </c>
      <c r="F385" s="219">
        <v>1</v>
      </c>
      <c r="G385" s="416">
        <v>76</v>
      </c>
      <c r="H385" s="219"/>
      <c r="I385" s="416">
        <v>0</v>
      </c>
      <c r="J385" s="416">
        <v>0</v>
      </c>
      <c r="K385" s="219" t="s">
        <v>155</v>
      </c>
      <c r="L385" s="409">
        <v>0</v>
      </c>
      <c r="M385">
        <f t="shared" si="5"/>
        <v>7</v>
      </c>
    </row>
    <row r="386" ht="15.75" spans="1:14">
      <c r="A386" s="410">
        <v>20706</v>
      </c>
      <c r="B386" s="421" t="s">
        <v>397</v>
      </c>
      <c r="C386" s="412">
        <v>0</v>
      </c>
      <c r="D386" s="412">
        <v>22</v>
      </c>
      <c r="E386" s="412">
        <v>22</v>
      </c>
      <c r="F386" s="407">
        <v>1</v>
      </c>
      <c r="G386" s="412">
        <v>0</v>
      </c>
      <c r="H386" s="407">
        <v>0</v>
      </c>
      <c r="I386" s="412">
        <v>0</v>
      </c>
      <c r="J386" s="412">
        <v>0</v>
      </c>
      <c r="K386" s="407" t="s">
        <v>155</v>
      </c>
      <c r="L386" s="409">
        <v>22</v>
      </c>
      <c r="M386">
        <f t="shared" si="5"/>
        <v>5</v>
      </c>
    </row>
    <row r="387" ht="15.75" hidden="1" spans="1:14">
      <c r="A387" s="422">
        <v>2070601</v>
      </c>
      <c r="B387" s="415" t="s">
        <v>152</v>
      </c>
      <c r="C387" s="409">
        <v>0</v>
      </c>
      <c r="D387" s="409">
        <v>0</v>
      </c>
      <c r="E387" s="409">
        <v>0</v>
      </c>
      <c r="F387" s="420"/>
      <c r="G387" s="409">
        <v>0</v>
      </c>
      <c r="H387" s="420"/>
      <c r="I387" s="409">
        <v>0</v>
      </c>
      <c r="J387" s="409">
        <v>0</v>
      </c>
      <c r="K387" s="420" t="s">
        <v>155</v>
      </c>
      <c r="L387" s="409">
        <v>0</v>
      </c>
      <c r="M387">
        <f t="shared" si="5"/>
        <v>7</v>
      </c>
      <c r="N387" t="s">
        <v>156</v>
      </c>
    </row>
    <row r="388" ht="15.75" hidden="1" spans="1:14">
      <c r="A388" s="422">
        <v>2070602</v>
      </c>
      <c r="B388" s="415" t="s">
        <v>153</v>
      </c>
      <c r="C388" s="409">
        <v>0</v>
      </c>
      <c r="D388" s="409">
        <v>0</v>
      </c>
      <c r="E388" s="409">
        <v>0</v>
      </c>
      <c r="F388" s="420"/>
      <c r="G388" s="409">
        <v>0</v>
      </c>
      <c r="H388" s="420"/>
      <c r="I388" s="409">
        <v>0</v>
      </c>
      <c r="J388" s="409">
        <v>0</v>
      </c>
      <c r="K388" s="420" t="s">
        <v>155</v>
      </c>
      <c r="L388" s="409">
        <v>0</v>
      </c>
      <c r="M388">
        <f t="shared" si="5"/>
        <v>7</v>
      </c>
      <c r="N388" t="s">
        <v>156</v>
      </c>
    </row>
    <row r="389" ht="15.75" hidden="1" spans="1:14">
      <c r="A389" s="422">
        <v>2070603</v>
      </c>
      <c r="B389" s="415" t="s">
        <v>154</v>
      </c>
      <c r="C389" s="409">
        <v>0</v>
      </c>
      <c r="D389" s="409">
        <v>0</v>
      </c>
      <c r="E389" s="409">
        <v>0</v>
      </c>
      <c r="F389" s="420"/>
      <c r="G389" s="409">
        <v>0</v>
      </c>
      <c r="H389" s="420"/>
      <c r="I389" s="409">
        <v>0</v>
      </c>
      <c r="J389" s="409">
        <v>0</v>
      </c>
      <c r="K389" s="420" t="s">
        <v>155</v>
      </c>
      <c r="L389" s="409">
        <v>0</v>
      </c>
      <c r="M389">
        <f t="shared" si="5"/>
        <v>7</v>
      </c>
      <c r="N389" t="s">
        <v>156</v>
      </c>
    </row>
    <row r="390" ht="15.75" hidden="1" spans="1:14">
      <c r="A390" s="422">
        <v>2070604</v>
      </c>
      <c r="B390" s="415" t="s">
        <v>398</v>
      </c>
      <c r="C390" s="409">
        <v>0</v>
      </c>
      <c r="D390" s="409">
        <v>0</v>
      </c>
      <c r="E390" s="409">
        <v>0</v>
      </c>
      <c r="F390" s="420"/>
      <c r="G390" s="409">
        <v>0</v>
      </c>
      <c r="H390" s="420"/>
      <c r="I390" s="409">
        <v>0</v>
      </c>
      <c r="J390" s="409">
        <v>0</v>
      </c>
      <c r="K390" s="420" t="s">
        <v>155</v>
      </c>
      <c r="L390" s="409">
        <v>0</v>
      </c>
      <c r="M390">
        <f t="shared" si="5"/>
        <v>7</v>
      </c>
      <c r="N390" t="s">
        <v>156</v>
      </c>
    </row>
    <row r="391" ht="15.75" hidden="1" spans="1:14">
      <c r="A391" s="422">
        <v>2070605</v>
      </c>
      <c r="B391" s="415" t="s">
        <v>399</v>
      </c>
      <c r="C391" s="409">
        <v>0</v>
      </c>
      <c r="D391" s="409">
        <v>0</v>
      </c>
      <c r="E391" s="409">
        <v>0</v>
      </c>
      <c r="F391" s="420"/>
      <c r="G391" s="409">
        <v>0</v>
      </c>
      <c r="H391" s="420"/>
      <c r="I391" s="409">
        <v>0</v>
      </c>
      <c r="J391" s="409">
        <v>0</v>
      </c>
      <c r="K391" s="420" t="s">
        <v>155</v>
      </c>
      <c r="L391" s="409">
        <v>0</v>
      </c>
      <c r="M391">
        <f t="shared" ref="M391:M454" si="6">LEN(A391)</f>
        <v>7</v>
      </c>
      <c r="N391" t="s">
        <v>156</v>
      </c>
    </row>
    <row r="392" ht="15.75" hidden="1" spans="1:14">
      <c r="A392" s="422">
        <v>2070606</v>
      </c>
      <c r="B392" s="415" t="s">
        <v>400</v>
      </c>
      <c r="C392" s="409">
        <v>0</v>
      </c>
      <c r="D392" s="409">
        <v>0</v>
      </c>
      <c r="E392" s="409">
        <v>0</v>
      </c>
      <c r="F392" s="420"/>
      <c r="G392" s="409">
        <v>0</v>
      </c>
      <c r="H392" s="420"/>
      <c r="I392" s="409">
        <v>0</v>
      </c>
      <c r="J392" s="409">
        <v>0</v>
      </c>
      <c r="K392" s="420" t="s">
        <v>155</v>
      </c>
      <c r="L392" s="409">
        <v>0</v>
      </c>
      <c r="M392">
        <f t="shared" si="6"/>
        <v>7</v>
      </c>
      <c r="N392" t="s">
        <v>156</v>
      </c>
    </row>
    <row r="393" ht="15.75" spans="1:14">
      <c r="A393" s="422">
        <v>2070607</v>
      </c>
      <c r="B393" s="415" t="s">
        <v>401</v>
      </c>
      <c r="C393" s="416">
        <v>0</v>
      </c>
      <c r="D393" s="416">
        <v>22</v>
      </c>
      <c r="E393" s="416">
        <v>22</v>
      </c>
      <c r="F393" s="219">
        <v>1</v>
      </c>
      <c r="G393" s="416">
        <v>0</v>
      </c>
      <c r="H393" s="219">
        <v>0</v>
      </c>
      <c r="I393" s="416">
        <v>0</v>
      </c>
      <c r="J393" s="416">
        <v>0</v>
      </c>
      <c r="K393" s="219" t="s">
        <v>155</v>
      </c>
      <c r="L393" s="409">
        <v>22</v>
      </c>
      <c r="M393">
        <f t="shared" si="6"/>
        <v>7</v>
      </c>
    </row>
    <row r="394" ht="15.75" hidden="1" spans="1:14">
      <c r="A394" s="422">
        <v>2070699</v>
      </c>
      <c r="B394" s="415" t="s">
        <v>402</v>
      </c>
      <c r="C394" s="409">
        <v>0</v>
      </c>
      <c r="D394" s="409">
        <v>0</v>
      </c>
      <c r="E394" s="409">
        <v>0</v>
      </c>
      <c r="F394" s="420"/>
      <c r="G394" s="409">
        <v>0</v>
      </c>
      <c r="H394" s="420"/>
      <c r="I394" s="409">
        <v>0</v>
      </c>
      <c r="J394" s="409">
        <v>0</v>
      </c>
      <c r="K394" s="420" t="s">
        <v>155</v>
      </c>
      <c r="L394" s="409">
        <v>0</v>
      </c>
      <c r="M394">
        <f t="shared" si="6"/>
        <v>7</v>
      </c>
      <c r="N394" t="s">
        <v>156</v>
      </c>
    </row>
    <row r="395" ht="15.75" spans="1:14">
      <c r="A395" s="410">
        <v>20708</v>
      </c>
      <c r="B395" s="424" t="s">
        <v>403</v>
      </c>
      <c r="C395" s="412">
        <v>351</v>
      </c>
      <c r="D395" s="412">
        <v>397</v>
      </c>
      <c r="E395" s="412">
        <v>363</v>
      </c>
      <c r="F395" s="407">
        <v>0.9144</v>
      </c>
      <c r="G395" s="412">
        <v>-144</v>
      </c>
      <c r="H395" s="407">
        <v>-0.284</v>
      </c>
      <c r="I395" s="412">
        <v>356</v>
      </c>
      <c r="J395" s="412">
        <v>5</v>
      </c>
      <c r="K395" s="407">
        <v>0.0142450142450142</v>
      </c>
      <c r="L395" s="409">
        <v>507</v>
      </c>
      <c r="M395">
        <f t="shared" si="6"/>
        <v>5</v>
      </c>
    </row>
    <row r="396" ht="15.75" hidden="1" spans="1:14">
      <c r="A396" s="422">
        <v>2070801</v>
      </c>
      <c r="B396" s="415" t="s">
        <v>152</v>
      </c>
      <c r="C396" s="409">
        <v>0</v>
      </c>
      <c r="D396" s="409">
        <v>0</v>
      </c>
      <c r="E396" s="409">
        <v>0</v>
      </c>
      <c r="F396" s="420"/>
      <c r="G396" s="409">
        <v>0</v>
      </c>
      <c r="H396" s="420"/>
      <c r="I396" s="409">
        <v>0</v>
      </c>
      <c r="J396" s="409">
        <v>0</v>
      </c>
      <c r="K396" s="420" t="s">
        <v>155</v>
      </c>
      <c r="L396" s="409">
        <v>0</v>
      </c>
      <c r="M396">
        <f t="shared" si="6"/>
        <v>7</v>
      </c>
      <c r="N396" t="s">
        <v>156</v>
      </c>
    </row>
    <row r="397" ht="15.75" hidden="1" spans="1:14">
      <c r="A397" s="422">
        <v>2070802</v>
      </c>
      <c r="B397" s="415" t="s">
        <v>153</v>
      </c>
      <c r="C397" s="409">
        <v>0</v>
      </c>
      <c r="D397" s="409">
        <v>0</v>
      </c>
      <c r="E397" s="409">
        <v>0</v>
      </c>
      <c r="F397" s="420"/>
      <c r="G397" s="409">
        <v>0</v>
      </c>
      <c r="H397" s="420"/>
      <c r="I397" s="409">
        <v>0</v>
      </c>
      <c r="J397" s="409">
        <v>0</v>
      </c>
      <c r="K397" s="420" t="s">
        <v>155</v>
      </c>
      <c r="L397" s="409">
        <v>0</v>
      </c>
      <c r="M397">
        <f t="shared" si="6"/>
        <v>7</v>
      </c>
      <c r="N397" t="s">
        <v>156</v>
      </c>
    </row>
    <row r="398" ht="15.75" hidden="1" spans="1:14">
      <c r="A398" s="422">
        <v>2070803</v>
      </c>
      <c r="B398" s="415" t="s">
        <v>154</v>
      </c>
      <c r="C398" s="409">
        <v>0</v>
      </c>
      <c r="D398" s="409">
        <v>0</v>
      </c>
      <c r="E398" s="409">
        <v>0</v>
      </c>
      <c r="F398" s="420"/>
      <c r="G398" s="409">
        <v>0</v>
      </c>
      <c r="H398" s="420"/>
      <c r="I398" s="409">
        <v>0</v>
      </c>
      <c r="J398" s="409">
        <v>0</v>
      </c>
      <c r="K398" s="420" t="s">
        <v>155</v>
      </c>
      <c r="L398" s="409">
        <v>0</v>
      </c>
      <c r="M398">
        <f t="shared" si="6"/>
        <v>7</v>
      </c>
      <c r="N398" t="s">
        <v>156</v>
      </c>
    </row>
    <row r="399" ht="15.75" hidden="1" spans="1:14">
      <c r="A399" s="422">
        <v>2070806</v>
      </c>
      <c r="B399" s="415" t="s">
        <v>404</v>
      </c>
      <c r="C399" s="409">
        <v>0</v>
      </c>
      <c r="D399" s="409">
        <v>0</v>
      </c>
      <c r="E399" s="409">
        <v>0</v>
      </c>
      <c r="F399" s="420"/>
      <c r="G399" s="409">
        <v>0</v>
      </c>
      <c r="H399" s="420"/>
      <c r="I399" s="409">
        <v>0</v>
      </c>
      <c r="J399" s="409">
        <v>0</v>
      </c>
      <c r="K399" s="420" t="s">
        <v>155</v>
      </c>
      <c r="L399" s="409">
        <v>0</v>
      </c>
      <c r="M399">
        <f t="shared" si="6"/>
        <v>7</v>
      </c>
      <c r="N399" t="s">
        <v>156</v>
      </c>
    </row>
    <row r="400" ht="15.75" hidden="1" spans="1:14">
      <c r="A400" s="422">
        <v>2070807</v>
      </c>
      <c r="B400" s="415" t="s">
        <v>405</v>
      </c>
      <c r="C400" s="409">
        <v>0</v>
      </c>
      <c r="D400" s="409">
        <v>0</v>
      </c>
      <c r="E400" s="409">
        <v>0</v>
      </c>
      <c r="F400" s="420"/>
      <c r="G400" s="409">
        <v>0</v>
      </c>
      <c r="H400" s="420"/>
      <c r="I400" s="409">
        <v>0</v>
      </c>
      <c r="J400" s="409">
        <v>0</v>
      </c>
      <c r="K400" s="420" t="s">
        <v>155</v>
      </c>
      <c r="L400" s="409">
        <v>0</v>
      </c>
      <c r="M400">
        <f t="shared" si="6"/>
        <v>7</v>
      </c>
      <c r="N400" t="s">
        <v>156</v>
      </c>
    </row>
    <row r="401" ht="15.75" hidden="1" spans="1:14">
      <c r="A401" s="422">
        <v>2070808</v>
      </c>
      <c r="B401" s="415" t="s">
        <v>406</v>
      </c>
      <c r="C401" s="409">
        <v>0</v>
      </c>
      <c r="D401" s="409">
        <v>0</v>
      </c>
      <c r="E401" s="409">
        <v>0</v>
      </c>
      <c r="F401" s="420"/>
      <c r="G401" s="409">
        <v>0</v>
      </c>
      <c r="H401" s="420"/>
      <c r="I401" s="409">
        <v>0</v>
      </c>
      <c r="J401" s="409">
        <v>0</v>
      </c>
      <c r="K401" s="420" t="s">
        <v>155</v>
      </c>
      <c r="L401" s="409">
        <v>0</v>
      </c>
      <c r="M401">
        <f t="shared" si="6"/>
        <v>7</v>
      </c>
      <c r="N401" t="s">
        <v>156</v>
      </c>
    </row>
    <row r="402" ht="15.75" spans="1:14">
      <c r="A402" s="422">
        <v>2070899</v>
      </c>
      <c r="B402" s="415" t="s">
        <v>407</v>
      </c>
      <c r="C402" s="416">
        <v>351</v>
      </c>
      <c r="D402" s="416">
        <v>397</v>
      </c>
      <c r="E402" s="416">
        <v>363</v>
      </c>
      <c r="F402" s="219">
        <v>0.9144</v>
      </c>
      <c r="G402" s="416">
        <v>-144</v>
      </c>
      <c r="H402" s="219">
        <v>-0.284</v>
      </c>
      <c r="I402" s="416">
        <v>356</v>
      </c>
      <c r="J402" s="416">
        <v>5</v>
      </c>
      <c r="K402" s="219">
        <v>0.0142450142450142</v>
      </c>
      <c r="L402" s="409">
        <v>507</v>
      </c>
      <c r="M402">
        <f t="shared" si="6"/>
        <v>7</v>
      </c>
    </row>
    <row r="403" ht="15.75" spans="1:14">
      <c r="A403" s="410">
        <v>20799</v>
      </c>
      <c r="B403" s="421" t="s">
        <v>408</v>
      </c>
      <c r="C403" s="412">
        <v>0</v>
      </c>
      <c r="D403" s="412">
        <v>36</v>
      </c>
      <c r="E403" s="412">
        <v>11</v>
      </c>
      <c r="F403" s="407">
        <v>0.3056</v>
      </c>
      <c r="G403" s="412">
        <v>-5</v>
      </c>
      <c r="H403" s="407">
        <v>-0.3125</v>
      </c>
      <c r="I403" s="412">
        <v>482</v>
      </c>
      <c r="J403" s="412">
        <v>482</v>
      </c>
      <c r="K403" s="407" t="s">
        <v>155</v>
      </c>
      <c r="L403" s="409">
        <v>16</v>
      </c>
      <c r="M403">
        <f t="shared" si="6"/>
        <v>5</v>
      </c>
    </row>
    <row r="404" ht="15.75" hidden="1" spans="1:14">
      <c r="A404" s="422">
        <v>2079903</v>
      </c>
      <c r="B404" s="415" t="s">
        <v>409</v>
      </c>
      <c r="C404" s="409">
        <v>0</v>
      </c>
      <c r="D404" s="409">
        <v>0</v>
      </c>
      <c r="E404" s="409">
        <v>0</v>
      </c>
      <c r="F404" s="420"/>
      <c r="G404" s="409">
        <v>0</v>
      </c>
      <c r="H404" s="420"/>
      <c r="I404" s="409">
        <v>0</v>
      </c>
      <c r="J404" s="409">
        <v>0</v>
      </c>
      <c r="K404" s="420" t="s">
        <v>155</v>
      </c>
      <c r="L404" s="409">
        <v>0</v>
      </c>
      <c r="M404">
        <f t="shared" si="6"/>
        <v>7</v>
      </c>
      <c r="N404" t="s">
        <v>156</v>
      </c>
    </row>
    <row r="405" ht="15.75" spans="1:14">
      <c r="A405" s="422">
        <v>2079999</v>
      </c>
      <c r="B405" s="415" t="s">
        <v>410</v>
      </c>
      <c r="C405" s="416">
        <v>0</v>
      </c>
      <c r="D405" s="416">
        <v>36</v>
      </c>
      <c r="E405" s="416">
        <v>11</v>
      </c>
      <c r="F405" s="219">
        <v>0.3056</v>
      </c>
      <c r="G405" s="416">
        <v>-5</v>
      </c>
      <c r="H405" s="219">
        <v>-0.3125</v>
      </c>
      <c r="I405" s="416">
        <v>482</v>
      </c>
      <c r="J405" s="416">
        <v>482</v>
      </c>
      <c r="K405" s="219" t="s">
        <v>155</v>
      </c>
      <c r="L405" s="409">
        <v>16</v>
      </c>
      <c r="M405">
        <f t="shared" si="6"/>
        <v>7</v>
      </c>
    </row>
    <row r="406" ht="15.75" spans="1:14">
      <c r="A406" s="427">
        <v>208</v>
      </c>
      <c r="B406" s="405" t="s">
        <v>411</v>
      </c>
      <c r="C406" s="406">
        <v>49541</v>
      </c>
      <c r="D406" s="406">
        <v>55378</v>
      </c>
      <c r="E406" s="406">
        <v>51605</v>
      </c>
      <c r="F406" s="407">
        <v>0.9319</v>
      </c>
      <c r="G406" s="406">
        <v>2110</v>
      </c>
      <c r="H406" s="407">
        <v>0.0426</v>
      </c>
      <c r="I406" s="406">
        <v>53672</v>
      </c>
      <c r="J406" s="406">
        <v>4131</v>
      </c>
      <c r="K406" s="407">
        <v>0.0833854786944147</v>
      </c>
      <c r="L406" s="409">
        <v>49495</v>
      </c>
      <c r="M406">
        <f t="shared" si="6"/>
        <v>3</v>
      </c>
    </row>
    <row r="407" ht="15.75" spans="1:14">
      <c r="A407" s="410">
        <v>20801</v>
      </c>
      <c r="B407" s="421" t="s">
        <v>412</v>
      </c>
      <c r="C407" s="412">
        <v>689</v>
      </c>
      <c r="D407" s="412">
        <v>967</v>
      </c>
      <c r="E407" s="412">
        <v>937</v>
      </c>
      <c r="F407" s="407">
        <v>0.969</v>
      </c>
      <c r="G407" s="412">
        <v>216</v>
      </c>
      <c r="H407" s="407">
        <v>0.2996</v>
      </c>
      <c r="I407" s="412">
        <v>742</v>
      </c>
      <c r="J407" s="412">
        <v>53</v>
      </c>
      <c r="K407" s="407">
        <v>0.0769230769230769</v>
      </c>
      <c r="L407" s="409">
        <v>721</v>
      </c>
      <c r="M407">
        <f t="shared" si="6"/>
        <v>5</v>
      </c>
    </row>
    <row r="408" ht="15.75" spans="1:14">
      <c r="A408" s="422">
        <v>2080101</v>
      </c>
      <c r="B408" s="415" t="s">
        <v>152</v>
      </c>
      <c r="C408" s="416">
        <v>663</v>
      </c>
      <c r="D408" s="416">
        <v>867</v>
      </c>
      <c r="E408" s="416">
        <v>849</v>
      </c>
      <c r="F408" s="219">
        <v>0.9792</v>
      </c>
      <c r="G408" s="416">
        <v>208</v>
      </c>
      <c r="H408" s="219">
        <v>0.3245</v>
      </c>
      <c r="I408" s="416">
        <v>719</v>
      </c>
      <c r="J408" s="416">
        <v>56</v>
      </c>
      <c r="K408" s="219">
        <v>0.0844645550527904</v>
      </c>
      <c r="L408" s="409">
        <v>641</v>
      </c>
      <c r="M408">
        <f t="shared" si="6"/>
        <v>7</v>
      </c>
    </row>
    <row r="409" ht="15.75" hidden="1" spans="1:14">
      <c r="A409" s="422">
        <v>2080102</v>
      </c>
      <c r="B409" s="415" t="s">
        <v>153</v>
      </c>
      <c r="C409" s="409">
        <v>0</v>
      </c>
      <c r="D409" s="409">
        <v>0</v>
      </c>
      <c r="E409" s="409">
        <v>0</v>
      </c>
      <c r="F409" s="420"/>
      <c r="G409" s="409">
        <v>0</v>
      </c>
      <c r="H409" s="420"/>
      <c r="I409" s="409">
        <v>0</v>
      </c>
      <c r="J409" s="409">
        <v>0</v>
      </c>
      <c r="K409" s="420" t="s">
        <v>155</v>
      </c>
      <c r="L409" s="409">
        <v>0</v>
      </c>
      <c r="M409">
        <f t="shared" si="6"/>
        <v>7</v>
      </c>
      <c r="N409" t="s">
        <v>156</v>
      </c>
    </row>
    <row r="410" ht="15.75" hidden="1" spans="1:14">
      <c r="A410" s="422">
        <v>2080103</v>
      </c>
      <c r="B410" s="415" t="s">
        <v>154</v>
      </c>
      <c r="C410" s="409">
        <v>0</v>
      </c>
      <c r="D410" s="409">
        <v>0</v>
      </c>
      <c r="E410" s="409">
        <v>0</v>
      </c>
      <c r="F410" s="420"/>
      <c r="G410" s="409">
        <v>0</v>
      </c>
      <c r="H410" s="420"/>
      <c r="I410" s="409">
        <v>0</v>
      </c>
      <c r="J410" s="409">
        <v>0</v>
      </c>
      <c r="K410" s="420" t="s">
        <v>155</v>
      </c>
      <c r="L410" s="409">
        <v>0</v>
      </c>
      <c r="M410">
        <f t="shared" si="6"/>
        <v>7</v>
      </c>
      <c r="N410" t="s">
        <v>156</v>
      </c>
    </row>
    <row r="411" ht="15.75" spans="1:14">
      <c r="A411" s="422">
        <v>2080104</v>
      </c>
      <c r="B411" s="415" t="s">
        <v>413</v>
      </c>
      <c r="C411" s="416">
        <v>0</v>
      </c>
      <c r="D411" s="416">
        <v>0</v>
      </c>
      <c r="E411" s="416">
        <v>0</v>
      </c>
      <c r="F411" s="219"/>
      <c r="G411" s="416">
        <v>-40</v>
      </c>
      <c r="H411" s="219">
        <v>-1</v>
      </c>
      <c r="I411" s="416">
        <v>0</v>
      </c>
      <c r="J411" s="416">
        <v>0</v>
      </c>
      <c r="K411" s="219" t="s">
        <v>155</v>
      </c>
      <c r="L411" s="409">
        <v>40</v>
      </c>
      <c r="M411">
        <f t="shared" si="6"/>
        <v>7</v>
      </c>
    </row>
    <row r="412" ht="15.75" hidden="1" spans="1:14">
      <c r="A412" s="422">
        <v>2080105</v>
      </c>
      <c r="B412" s="415" t="s">
        <v>414</v>
      </c>
      <c r="C412" s="409">
        <v>0</v>
      </c>
      <c r="D412" s="409">
        <v>0</v>
      </c>
      <c r="E412" s="409">
        <v>0</v>
      </c>
      <c r="F412" s="420"/>
      <c r="G412" s="409">
        <v>0</v>
      </c>
      <c r="H412" s="420"/>
      <c r="I412" s="409">
        <v>0</v>
      </c>
      <c r="J412" s="409">
        <v>0</v>
      </c>
      <c r="K412" s="420" t="s">
        <v>155</v>
      </c>
      <c r="L412" s="409">
        <v>0</v>
      </c>
      <c r="M412">
        <f t="shared" si="6"/>
        <v>7</v>
      </c>
      <c r="N412" t="s">
        <v>156</v>
      </c>
    </row>
    <row r="413" ht="15.75" spans="1:14">
      <c r="A413" s="422">
        <v>2080106</v>
      </c>
      <c r="B413" s="415" t="s">
        <v>415</v>
      </c>
      <c r="C413" s="416">
        <v>0</v>
      </c>
      <c r="D413" s="416">
        <v>8</v>
      </c>
      <c r="E413" s="416">
        <v>4</v>
      </c>
      <c r="F413" s="219">
        <v>0.5</v>
      </c>
      <c r="G413" s="416">
        <v>4</v>
      </c>
      <c r="H413" s="219"/>
      <c r="I413" s="416">
        <v>0</v>
      </c>
      <c r="J413" s="416">
        <v>0</v>
      </c>
      <c r="K413" s="219" t="s">
        <v>155</v>
      </c>
      <c r="L413" s="409">
        <v>0</v>
      </c>
      <c r="M413">
        <f t="shared" si="6"/>
        <v>7</v>
      </c>
    </row>
    <row r="414" ht="15.75" spans="1:14">
      <c r="A414" s="422">
        <v>2080107</v>
      </c>
      <c r="B414" s="415" t="s">
        <v>416</v>
      </c>
      <c r="C414" s="416">
        <v>0</v>
      </c>
      <c r="D414" s="416">
        <v>0</v>
      </c>
      <c r="E414" s="416">
        <v>0</v>
      </c>
      <c r="F414" s="219"/>
      <c r="G414" s="416">
        <v>-9</v>
      </c>
      <c r="H414" s="219">
        <v>-1</v>
      </c>
      <c r="I414" s="416">
        <v>0</v>
      </c>
      <c r="J414" s="416">
        <v>0</v>
      </c>
      <c r="K414" s="219" t="s">
        <v>155</v>
      </c>
      <c r="L414" s="409">
        <v>9</v>
      </c>
      <c r="M414">
        <f t="shared" si="6"/>
        <v>7</v>
      </c>
    </row>
    <row r="415" ht="15.75" hidden="1" spans="1:14">
      <c r="A415" s="422">
        <v>2080108</v>
      </c>
      <c r="B415" s="415" t="s">
        <v>187</v>
      </c>
      <c r="C415" s="409">
        <v>0</v>
      </c>
      <c r="D415" s="409">
        <v>0</v>
      </c>
      <c r="E415" s="409">
        <v>0</v>
      </c>
      <c r="F415" s="420"/>
      <c r="G415" s="409">
        <v>0</v>
      </c>
      <c r="H415" s="420"/>
      <c r="I415" s="409">
        <v>0</v>
      </c>
      <c r="J415" s="409">
        <v>0</v>
      </c>
      <c r="K415" s="420" t="s">
        <v>155</v>
      </c>
      <c r="L415" s="409">
        <v>0</v>
      </c>
      <c r="M415">
        <f t="shared" si="6"/>
        <v>7</v>
      </c>
      <c r="N415" t="s">
        <v>156</v>
      </c>
    </row>
    <row r="416" ht="15.75" spans="1:14">
      <c r="A416" s="422">
        <v>2080109</v>
      </c>
      <c r="B416" s="415" t="s">
        <v>417</v>
      </c>
      <c r="C416" s="416">
        <v>1</v>
      </c>
      <c r="D416" s="416">
        <v>51</v>
      </c>
      <c r="E416" s="416">
        <v>43</v>
      </c>
      <c r="F416" s="219">
        <v>0.8431</v>
      </c>
      <c r="G416" s="416">
        <v>42</v>
      </c>
      <c r="H416" s="219">
        <v>42</v>
      </c>
      <c r="I416" s="416">
        <v>0</v>
      </c>
      <c r="J416" s="416">
        <v>-1</v>
      </c>
      <c r="K416" s="219">
        <v>-1</v>
      </c>
      <c r="L416" s="409">
        <v>1</v>
      </c>
      <c r="M416">
        <f t="shared" si="6"/>
        <v>7</v>
      </c>
    </row>
    <row r="417" ht="15.75" hidden="1" spans="1:14">
      <c r="A417" s="422">
        <v>2080110</v>
      </c>
      <c r="B417" s="415" t="s">
        <v>418</v>
      </c>
      <c r="C417" s="409">
        <v>0</v>
      </c>
      <c r="D417" s="409">
        <v>0</v>
      </c>
      <c r="E417" s="409">
        <v>0</v>
      </c>
      <c r="F417" s="420"/>
      <c r="G417" s="409">
        <v>0</v>
      </c>
      <c r="H417" s="420"/>
      <c r="I417" s="409">
        <v>0</v>
      </c>
      <c r="J417" s="409">
        <v>0</v>
      </c>
      <c r="K417" s="420" t="s">
        <v>155</v>
      </c>
      <c r="L417" s="409">
        <v>0</v>
      </c>
      <c r="M417">
        <f t="shared" si="6"/>
        <v>7</v>
      </c>
      <c r="N417" t="s">
        <v>156</v>
      </c>
    </row>
    <row r="418" ht="15.75" hidden="1" spans="1:14">
      <c r="A418" s="422">
        <v>2080111</v>
      </c>
      <c r="B418" s="415" t="s">
        <v>419</v>
      </c>
      <c r="C418" s="409">
        <v>0</v>
      </c>
      <c r="D418" s="409">
        <v>0</v>
      </c>
      <c r="E418" s="409">
        <v>0</v>
      </c>
      <c r="F418" s="420"/>
      <c r="G418" s="409">
        <v>0</v>
      </c>
      <c r="H418" s="420"/>
      <c r="I418" s="409">
        <v>0</v>
      </c>
      <c r="J418" s="409">
        <v>0</v>
      </c>
      <c r="K418" s="420" t="s">
        <v>155</v>
      </c>
      <c r="L418" s="409">
        <v>0</v>
      </c>
      <c r="M418">
        <f t="shared" si="6"/>
        <v>7</v>
      </c>
      <c r="N418" t="s">
        <v>156</v>
      </c>
    </row>
    <row r="419" ht="15.75" hidden="1" spans="1:14">
      <c r="A419" s="422">
        <v>2080112</v>
      </c>
      <c r="B419" s="415" t="s">
        <v>420</v>
      </c>
      <c r="C419" s="409">
        <v>0</v>
      </c>
      <c r="D419" s="409">
        <v>0</v>
      </c>
      <c r="E419" s="409">
        <v>0</v>
      </c>
      <c r="F419" s="420"/>
      <c r="G419" s="409">
        <v>0</v>
      </c>
      <c r="H419" s="420"/>
      <c r="I419" s="409">
        <v>0</v>
      </c>
      <c r="J419" s="409">
        <v>0</v>
      </c>
      <c r="K419" s="420" t="s">
        <v>155</v>
      </c>
      <c r="L419" s="409">
        <v>0</v>
      </c>
      <c r="M419">
        <f t="shared" si="6"/>
        <v>7</v>
      </c>
      <c r="N419" t="s">
        <v>156</v>
      </c>
    </row>
    <row r="420" ht="15.75" hidden="1" spans="1:14">
      <c r="A420" s="422">
        <v>2080113</v>
      </c>
      <c r="B420" s="415" t="s">
        <v>421</v>
      </c>
      <c r="C420" s="409">
        <v>0</v>
      </c>
      <c r="D420" s="409">
        <v>0</v>
      </c>
      <c r="E420" s="409">
        <v>0</v>
      </c>
      <c r="F420" s="420"/>
      <c r="G420" s="409">
        <v>0</v>
      </c>
      <c r="H420" s="420"/>
      <c r="I420" s="409">
        <v>0</v>
      </c>
      <c r="J420" s="409">
        <v>0</v>
      </c>
      <c r="K420" s="420" t="s">
        <v>155</v>
      </c>
      <c r="L420" s="409">
        <v>0</v>
      </c>
      <c r="M420">
        <f t="shared" si="6"/>
        <v>7</v>
      </c>
      <c r="N420" t="s">
        <v>156</v>
      </c>
    </row>
    <row r="421" ht="15.75" hidden="1" spans="1:14">
      <c r="A421" s="422">
        <v>2080114</v>
      </c>
      <c r="B421" s="415" t="s">
        <v>422</v>
      </c>
      <c r="C421" s="409">
        <v>0</v>
      </c>
      <c r="D421" s="409">
        <v>0</v>
      </c>
      <c r="E421" s="409">
        <v>0</v>
      </c>
      <c r="F421" s="420"/>
      <c r="G421" s="409">
        <v>0</v>
      </c>
      <c r="H421" s="420"/>
      <c r="I421" s="409">
        <v>0</v>
      </c>
      <c r="J421" s="409">
        <v>0</v>
      </c>
      <c r="K421" s="420" t="s">
        <v>155</v>
      </c>
      <c r="L421" s="409">
        <v>0</v>
      </c>
      <c r="M421">
        <f t="shared" si="6"/>
        <v>7</v>
      </c>
      <c r="N421" t="s">
        <v>156</v>
      </c>
    </row>
    <row r="422" ht="15.75" hidden="1" spans="1:14">
      <c r="A422" s="422">
        <v>2080115</v>
      </c>
      <c r="B422" s="415" t="s">
        <v>423</v>
      </c>
      <c r="C422" s="409">
        <v>0</v>
      </c>
      <c r="D422" s="409">
        <v>0</v>
      </c>
      <c r="E422" s="409">
        <v>0</v>
      </c>
      <c r="F422" s="420"/>
      <c r="G422" s="409">
        <v>0</v>
      </c>
      <c r="H422" s="420"/>
      <c r="I422" s="409">
        <v>0</v>
      </c>
      <c r="J422" s="409">
        <v>0</v>
      </c>
      <c r="K422" s="420" t="s">
        <v>155</v>
      </c>
      <c r="L422" s="409">
        <v>0</v>
      </c>
      <c r="M422">
        <f t="shared" si="6"/>
        <v>7</v>
      </c>
      <c r="N422" t="s">
        <v>156</v>
      </c>
    </row>
    <row r="423" ht="15.75" hidden="1" spans="1:14">
      <c r="A423" s="422">
        <v>2080116</v>
      </c>
      <c r="B423" s="415" t="s">
        <v>424</v>
      </c>
      <c r="C423" s="409">
        <v>0</v>
      </c>
      <c r="D423" s="409">
        <v>0</v>
      </c>
      <c r="E423" s="409">
        <v>0</v>
      </c>
      <c r="F423" s="420"/>
      <c r="G423" s="409">
        <v>0</v>
      </c>
      <c r="H423" s="420"/>
      <c r="I423" s="409">
        <v>0</v>
      </c>
      <c r="J423" s="409">
        <v>0</v>
      </c>
      <c r="K423" s="420" t="s">
        <v>155</v>
      </c>
      <c r="L423" s="409">
        <v>0</v>
      </c>
      <c r="M423">
        <f t="shared" si="6"/>
        <v>7</v>
      </c>
      <c r="N423" t="s">
        <v>156</v>
      </c>
    </row>
    <row r="424" ht="15.75" hidden="1" spans="1:14">
      <c r="A424" s="422">
        <v>2080150</v>
      </c>
      <c r="B424" s="415" t="s">
        <v>162</v>
      </c>
      <c r="C424" s="409">
        <v>0</v>
      </c>
      <c r="D424" s="409">
        <v>0</v>
      </c>
      <c r="E424" s="409">
        <v>0</v>
      </c>
      <c r="F424" s="420"/>
      <c r="G424" s="409">
        <v>0</v>
      </c>
      <c r="H424" s="420"/>
      <c r="I424" s="409">
        <v>0</v>
      </c>
      <c r="J424" s="409">
        <v>0</v>
      </c>
      <c r="K424" s="420" t="s">
        <v>155</v>
      </c>
      <c r="L424" s="409">
        <v>0</v>
      </c>
      <c r="M424">
        <f t="shared" si="6"/>
        <v>7</v>
      </c>
      <c r="N424" t="s">
        <v>156</v>
      </c>
    </row>
    <row r="425" ht="15.75" spans="1:14">
      <c r="A425" s="422">
        <v>2080199</v>
      </c>
      <c r="B425" s="415" t="s">
        <v>425</v>
      </c>
      <c r="C425" s="416">
        <v>25</v>
      </c>
      <c r="D425" s="416">
        <v>41</v>
      </c>
      <c r="E425" s="416">
        <v>41</v>
      </c>
      <c r="F425" s="219">
        <v>1</v>
      </c>
      <c r="G425" s="416">
        <v>11</v>
      </c>
      <c r="H425" s="219">
        <v>0.3667</v>
      </c>
      <c r="I425" s="416">
        <v>23</v>
      </c>
      <c r="J425" s="416">
        <v>-2</v>
      </c>
      <c r="K425" s="219">
        <v>-0.08</v>
      </c>
      <c r="L425" s="409">
        <v>30</v>
      </c>
      <c r="M425">
        <f t="shared" si="6"/>
        <v>7</v>
      </c>
    </row>
    <row r="426" ht="15.75" spans="1:14">
      <c r="A426" s="410">
        <v>20802</v>
      </c>
      <c r="B426" s="421" t="s">
        <v>426</v>
      </c>
      <c r="C426" s="412">
        <v>506</v>
      </c>
      <c r="D426" s="412">
        <v>545</v>
      </c>
      <c r="E426" s="412">
        <v>481</v>
      </c>
      <c r="F426" s="407">
        <v>0.8826</v>
      </c>
      <c r="G426" s="412">
        <v>86</v>
      </c>
      <c r="H426" s="407">
        <v>0.2177</v>
      </c>
      <c r="I426" s="412">
        <v>587</v>
      </c>
      <c r="J426" s="412">
        <v>81</v>
      </c>
      <c r="K426" s="407">
        <v>0.160079051383399</v>
      </c>
      <c r="L426" s="409">
        <v>395</v>
      </c>
      <c r="M426">
        <f t="shared" si="6"/>
        <v>5</v>
      </c>
    </row>
    <row r="427" ht="15.75" spans="1:14">
      <c r="A427" s="422">
        <v>2080201</v>
      </c>
      <c r="B427" s="415" t="s">
        <v>152</v>
      </c>
      <c r="C427" s="416">
        <v>304</v>
      </c>
      <c r="D427" s="416">
        <v>340</v>
      </c>
      <c r="E427" s="416">
        <v>329</v>
      </c>
      <c r="F427" s="219">
        <v>0.9676</v>
      </c>
      <c r="G427" s="416">
        <v>42</v>
      </c>
      <c r="H427" s="219">
        <v>0.1463</v>
      </c>
      <c r="I427" s="416">
        <v>324</v>
      </c>
      <c r="J427" s="416">
        <v>20</v>
      </c>
      <c r="K427" s="219">
        <v>0.0657894736842105</v>
      </c>
      <c r="L427" s="409">
        <v>287</v>
      </c>
      <c r="M427">
        <f t="shared" si="6"/>
        <v>7</v>
      </c>
    </row>
    <row r="428" ht="15.75" spans="1:14">
      <c r="A428" s="422">
        <v>2080202</v>
      </c>
      <c r="B428" s="415" t="s">
        <v>153</v>
      </c>
      <c r="C428" s="416">
        <v>62</v>
      </c>
      <c r="D428" s="416">
        <v>62</v>
      </c>
      <c r="E428" s="416">
        <v>52</v>
      </c>
      <c r="F428" s="219">
        <v>0.8387</v>
      </c>
      <c r="G428" s="416">
        <v>48</v>
      </c>
      <c r="H428" s="219">
        <v>12</v>
      </c>
      <c r="I428" s="416">
        <v>150</v>
      </c>
      <c r="J428" s="416">
        <v>88</v>
      </c>
      <c r="K428" s="219">
        <v>1.41935483870968</v>
      </c>
      <c r="L428" s="409">
        <v>4</v>
      </c>
      <c r="M428">
        <f t="shared" si="6"/>
        <v>7</v>
      </c>
    </row>
    <row r="429" ht="15.75" hidden="1" spans="1:14">
      <c r="A429" s="422">
        <v>2080203</v>
      </c>
      <c r="B429" s="415" t="s">
        <v>154</v>
      </c>
      <c r="C429" s="409">
        <v>0</v>
      </c>
      <c r="D429" s="409">
        <v>0</v>
      </c>
      <c r="E429" s="409">
        <v>0</v>
      </c>
      <c r="F429" s="420"/>
      <c r="G429" s="409">
        <v>0</v>
      </c>
      <c r="H429" s="420"/>
      <c r="I429" s="409">
        <v>0</v>
      </c>
      <c r="J429" s="409">
        <v>0</v>
      </c>
      <c r="K429" s="420" t="s">
        <v>155</v>
      </c>
      <c r="L429" s="409">
        <v>0</v>
      </c>
      <c r="M429">
        <f t="shared" si="6"/>
        <v>7</v>
      </c>
      <c r="N429" t="s">
        <v>156</v>
      </c>
    </row>
    <row r="430" ht="15.75" hidden="1" spans="1:14">
      <c r="A430" s="422">
        <v>2080206</v>
      </c>
      <c r="B430" s="415" t="s">
        <v>427</v>
      </c>
      <c r="C430" s="409">
        <v>0</v>
      </c>
      <c r="D430" s="409">
        <v>0</v>
      </c>
      <c r="E430" s="409">
        <v>0</v>
      </c>
      <c r="F430" s="420"/>
      <c r="G430" s="409">
        <v>0</v>
      </c>
      <c r="H430" s="420"/>
      <c r="I430" s="409">
        <v>0</v>
      </c>
      <c r="J430" s="409">
        <v>0</v>
      </c>
      <c r="K430" s="420" t="s">
        <v>155</v>
      </c>
      <c r="L430" s="409">
        <v>0</v>
      </c>
      <c r="M430">
        <f t="shared" si="6"/>
        <v>7</v>
      </c>
      <c r="N430" t="s">
        <v>156</v>
      </c>
    </row>
    <row r="431" ht="15.75" spans="1:14">
      <c r="A431" s="422">
        <v>2080207</v>
      </c>
      <c r="B431" s="415" t="s">
        <v>428</v>
      </c>
      <c r="C431" s="416">
        <v>0</v>
      </c>
      <c r="D431" s="416">
        <v>0</v>
      </c>
      <c r="E431" s="416">
        <v>0</v>
      </c>
      <c r="F431" s="219"/>
      <c r="G431" s="416">
        <v>-5</v>
      </c>
      <c r="H431" s="219">
        <v>-1</v>
      </c>
      <c r="I431" s="416">
        <v>0</v>
      </c>
      <c r="J431" s="416">
        <v>0</v>
      </c>
      <c r="K431" s="219" t="s">
        <v>155</v>
      </c>
      <c r="L431" s="409">
        <v>5</v>
      </c>
      <c r="M431">
        <f t="shared" si="6"/>
        <v>7</v>
      </c>
    </row>
    <row r="432" ht="15.75" hidden="1" spans="1:14">
      <c r="A432" s="422">
        <v>2080209</v>
      </c>
      <c r="B432" s="415" t="s">
        <v>429</v>
      </c>
      <c r="C432" s="409">
        <v>0</v>
      </c>
      <c r="D432" s="409"/>
      <c r="E432" s="409">
        <v>0</v>
      </c>
      <c r="F432" s="420"/>
      <c r="G432" s="409">
        <v>0</v>
      </c>
      <c r="H432" s="420"/>
      <c r="I432" s="409">
        <v>0</v>
      </c>
      <c r="J432" s="409">
        <v>0</v>
      </c>
      <c r="K432" s="420" t="s">
        <v>155</v>
      </c>
      <c r="L432" s="409"/>
      <c r="M432">
        <f t="shared" si="6"/>
        <v>7</v>
      </c>
      <c r="N432" t="s">
        <v>156</v>
      </c>
    </row>
    <row r="433" ht="15.75" spans="1:14">
      <c r="A433" s="422">
        <v>2080299</v>
      </c>
      <c r="B433" s="415" t="s">
        <v>430</v>
      </c>
      <c r="C433" s="416">
        <v>140</v>
      </c>
      <c r="D433" s="416">
        <v>143</v>
      </c>
      <c r="E433" s="416">
        <v>100</v>
      </c>
      <c r="F433" s="219">
        <v>0.6993</v>
      </c>
      <c r="G433" s="416">
        <v>1</v>
      </c>
      <c r="H433" s="219">
        <v>0.0101</v>
      </c>
      <c r="I433" s="416">
        <v>113</v>
      </c>
      <c r="J433" s="416">
        <v>-27</v>
      </c>
      <c r="K433" s="219">
        <v>-0.192857142857143</v>
      </c>
      <c r="L433" s="409">
        <v>99</v>
      </c>
      <c r="M433">
        <f t="shared" si="6"/>
        <v>7</v>
      </c>
    </row>
    <row r="434" ht="15.75" spans="1:14">
      <c r="A434" s="410">
        <v>20804</v>
      </c>
      <c r="B434" s="421" t="s">
        <v>431</v>
      </c>
      <c r="C434" s="412">
        <v>0</v>
      </c>
      <c r="D434" s="412">
        <v>0</v>
      </c>
      <c r="E434" s="412"/>
      <c r="F434" s="407"/>
      <c r="G434" s="412">
        <v>0</v>
      </c>
      <c r="H434" s="407"/>
      <c r="I434" s="412"/>
      <c r="J434" s="412">
        <v>0</v>
      </c>
      <c r="K434" s="407" t="s">
        <v>155</v>
      </c>
      <c r="L434" s="409"/>
      <c r="M434">
        <f t="shared" si="6"/>
        <v>5</v>
      </c>
    </row>
    <row r="435" ht="15.75" spans="1:14">
      <c r="A435" s="410">
        <v>20805</v>
      </c>
      <c r="B435" s="421" t="s">
        <v>432</v>
      </c>
      <c r="C435" s="406">
        <v>23400</v>
      </c>
      <c r="D435" s="406">
        <v>23899</v>
      </c>
      <c r="E435" s="406">
        <v>21175</v>
      </c>
      <c r="F435" s="407">
        <v>0.886</v>
      </c>
      <c r="G435" s="412">
        <v>-226</v>
      </c>
      <c r="H435" s="407">
        <v>-0.0106</v>
      </c>
      <c r="I435" s="406">
        <v>25037</v>
      </c>
      <c r="J435" s="406">
        <v>1637</v>
      </c>
      <c r="K435" s="407">
        <v>0.069957264957265</v>
      </c>
      <c r="L435" s="409">
        <v>21401</v>
      </c>
      <c r="M435">
        <f t="shared" si="6"/>
        <v>5</v>
      </c>
    </row>
    <row r="436" ht="15.75" spans="1:14">
      <c r="A436" s="422">
        <v>2080501</v>
      </c>
      <c r="B436" s="415" t="s">
        <v>433</v>
      </c>
      <c r="C436" s="416">
        <v>495</v>
      </c>
      <c r="D436" s="416">
        <v>518</v>
      </c>
      <c r="E436" s="416">
        <v>483</v>
      </c>
      <c r="F436" s="219">
        <v>0.9324</v>
      </c>
      <c r="G436" s="416">
        <v>483</v>
      </c>
      <c r="H436" s="219"/>
      <c r="I436" s="416">
        <v>855</v>
      </c>
      <c r="J436" s="416">
        <v>360</v>
      </c>
      <c r="K436" s="219">
        <v>0.727272727272727</v>
      </c>
      <c r="L436" s="409">
        <v>0</v>
      </c>
      <c r="M436">
        <f t="shared" si="6"/>
        <v>7</v>
      </c>
    </row>
    <row r="437" ht="15.75" spans="1:14">
      <c r="A437" s="422">
        <v>2080502</v>
      </c>
      <c r="B437" s="415" t="s">
        <v>434</v>
      </c>
      <c r="C437" s="416">
        <v>654</v>
      </c>
      <c r="D437" s="416">
        <v>667</v>
      </c>
      <c r="E437" s="416">
        <v>646</v>
      </c>
      <c r="F437" s="219">
        <v>0.9685</v>
      </c>
      <c r="G437" s="416">
        <v>646</v>
      </c>
      <c r="H437" s="219"/>
      <c r="I437" s="416">
        <v>500</v>
      </c>
      <c r="J437" s="416">
        <v>-154</v>
      </c>
      <c r="K437" s="219">
        <v>-0.235474006116208</v>
      </c>
      <c r="L437" s="409">
        <v>0</v>
      </c>
      <c r="M437">
        <f t="shared" si="6"/>
        <v>7</v>
      </c>
    </row>
    <row r="438" ht="15.75" hidden="1" spans="1:14">
      <c r="A438" s="422">
        <v>2080503</v>
      </c>
      <c r="B438" s="415" t="s">
        <v>435</v>
      </c>
      <c r="C438" s="409">
        <v>0</v>
      </c>
      <c r="D438" s="409">
        <v>0</v>
      </c>
      <c r="E438" s="409">
        <v>0</v>
      </c>
      <c r="F438" s="420"/>
      <c r="G438" s="409">
        <v>0</v>
      </c>
      <c r="H438" s="420"/>
      <c r="I438" s="409">
        <v>0</v>
      </c>
      <c r="J438" s="409">
        <v>0</v>
      </c>
      <c r="K438" s="420" t="s">
        <v>155</v>
      </c>
      <c r="L438" s="409">
        <v>0</v>
      </c>
      <c r="M438">
        <f t="shared" si="6"/>
        <v>7</v>
      </c>
      <c r="N438" t="s">
        <v>156</v>
      </c>
    </row>
    <row r="439" ht="15.75" spans="1:14">
      <c r="A439" s="422">
        <v>2080505</v>
      </c>
      <c r="B439" s="415" t="s">
        <v>436</v>
      </c>
      <c r="C439" s="416">
        <v>6094</v>
      </c>
      <c r="D439" s="417">
        <v>6406</v>
      </c>
      <c r="E439" s="416">
        <v>6508</v>
      </c>
      <c r="F439" s="219">
        <v>1.0159</v>
      </c>
      <c r="G439" s="416">
        <v>461</v>
      </c>
      <c r="H439" s="219">
        <v>0.0762</v>
      </c>
      <c r="I439" s="416">
        <v>6717</v>
      </c>
      <c r="J439" s="416">
        <v>623</v>
      </c>
      <c r="K439" s="219">
        <v>0.102231703314736</v>
      </c>
      <c r="L439" s="409">
        <v>6047</v>
      </c>
      <c r="M439">
        <f t="shared" si="6"/>
        <v>7</v>
      </c>
    </row>
    <row r="440" ht="15.75" spans="1:14">
      <c r="A440" s="422">
        <v>2080506</v>
      </c>
      <c r="B440" s="415" t="s">
        <v>437</v>
      </c>
      <c r="C440" s="416">
        <v>3544</v>
      </c>
      <c r="D440" s="417">
        <v>3556</v>
      </c>
      <c r="E440" s="416">
        <v>3600</v>
      </c>
      <c r="F440" s="219">
        <v>1.0124</v>
      </c>
      <c r="G440" s="416">
        <v>144</v>
      </c>
      <c r="H440" s="219">
        <v>0.0417</v>
      </c>
      <c r="I440" s="416">
        <v>3785</v>
      </c>
      <c r="J440" s="416">
        <v>241</v>
      </c>
      <c r="K440" s="219">
        <v>0.0680022573363431</v>
      </c>
      <c r="L440" s="409">
        <v>3456</v>
      </c>
      <c r="M440">
        <f t="shared" si="6"/>
        <v>7</v>
      </c>
    </row>
    <row r="441" ht="15.75" spans="1:14">
      <c r="A441" s="422">
        <v>2080507</v>
      </c>
      <c r="B441" s="415" t="s">
        <v>438</v>
      </c>
      <c r="C441" s="416">
        <v>12579</v>
      </c>
      <c r="D441" s="417">
        <v>12718</v>
      </c>
      <c r="E441" s="416">
        <v>9905</v>
      </c>
      <c r="F441" s="219">
        <v>0.7788</v>
      </c>
      <c r="G441" s="417">
        <v>-1993</v>
      </c>
      <c r="H441" s="219">
        <v>-0.1675</v>
      </c>
      <c r="I441" s="416">
        <v>13180</v>
      </c>
      <c r="J441" s="416">
        <v>601</v>
      </c>
      <c r="K441" s="219">
        <v>0.0477780427696955</v>
      </c>
      <c r="L441" s="409">
        <v>11898</v>
      </c>
      <c r="M441">
        <f t="shared" si="6"/>
        <v>7</v>
      </c>
    </row>
    <row r="442" ht="15.75" hidden="1" spans="1:14">
      <c r="A442" s="422">
        <v>2080508</v>
      </c>
      <c r="B442" s="415" t="s">
        <v>439</v>
      </c>
      <c r="C442" s="409">
        <v>0</v>
      </c>
      <c r="D442" s="409">
        <v>0</v>
      </c>
      <c r="E442" s="409">
        <v>0</v>
      </c>
      <c r="F442" s="420"/>
      <c r="G442" s="409">
        <v>0</v>
      </c>
      <c r="H442" s="420"/>
      <c r="I442" s="409">
        <v>0</v>
      </c>
      <c r="J442" s="409">
        <v>0</v>
      </c>
      <c r="K442" s="420" t="s">
        <v>155</v>
      </c>
      <c r="L442" s="409">
        <v>0</v>
      </c>
      <c r="M442">
        <f t="shared" si="6"/>
        <v>7</v>
      </c>
      <c r="N442" t="s">
        <v>156</v>
      </c>
    </row>
    <row r="443" ht="15.75" spans="1:14">
      <c r="A443" s="422">
        <v>2080599</v>
      </c>
      <c r="B443" s="415" t="s">
        <v>440</v>
      </c>
      <c r="C443" s="416">
        <v>34</v>
      </c>
      <c r="D443" s="416">
        <v>34</v>
      </c>
      <c r="E443" s="416">
        <v>33</v>
      </c>
      <c r="F443" s="219">
        <v>0.9706</v>
      </c>
      <c r="G443" s="416">
        <v>33</v>
      </c>
      <c r="H443" s="219"/>
      <c r="I443" s="416">
        <v>0</v>
      </c>
      <c r="J443" s="416">
        <v>-34</v>
      </c>
      <c r="K443" s="219">
        <v>-1</v>
      </c>
      <c r="L443" s="409">
        <v>0</v>
      </c>
      <c r="M443">
        <f t="shared" si="6"/>
        <v>7</v>
      </c>
    </row>
    <row r="444" ht="15.75" spans="1:14">
      <c r="A444" s="410">
        <v>20806</v>
      </c>
      <c r="B444" s="421" t="s">
        <v>441</v>
      </c>
      <c r="C444" s="412"/>
      <c r="D444" s="412"/>
      <c r="E444" s="412"/>
      <c r="F444" s="407"/>
      <c r="G444" s="412">
        <v>0</v>
      </c>
      <c r="H444" s="407"/>
      <c r="I444" s="412"/>
      <c r="J444" s="412">
        <v>0</v>
      </c>
      <c r="K444" s="407" t="s">
        <v>155</v>
      </c>
      <c r="L444" s="409"/>
      <c r="M444">
        <f t="shared" si="6"/>
        <v>5</v>
      </c>
    </row>
    <row r="445" ht="15.75" spans="1:14">
      <c r="A445" s="410">
        <v>20807</v>
      </c>
      <c r="B445" s="421" t="s">
        <v>442</v>
      </c>
      <c r="C445" s="406">
        <v>1392</v>
      </c>
      <c r="D445" s="406">
        <v>2175</v>
      </c>
      <c r="E445" s="406">
        <v>1438</v>
      </c>
      <c r="F445" s="407">
        <v>0.6611</v>
      </c>
      <c r="G445" s="412">
        <v>-377</v>
      </c>
      <c r="H445" s="407">
        <v>-0.2077</v>
      </c>
      <c r="I445" s="406">
        <v>1013</v>
      </c>
      <c r="J445" s="412">
        <v>-379</v>
      </c>
      <c r="K445" s="407">
        <v>-0.272270114942529</v>
      </c>
      <c r="L445" s="409">
        <v>1815</v>
      </c>
      <c r="M445">
        <f t="shared" si="6"/>
        <v>5</v>
      </c>
    </row>
    <row r="446" ht="15.75" spans="1:14">
      <c r="A446" s="422">
        <v>2080701</v>
      </c>
      <c r="B446" s="415" t="s">
        <v>443</v>
      </c>
      <c r="C446" s="416">
        <v>32</v>
      </c>
      <c r="D446" s="416">
        <v>32</v>
      </c>
      <c r="E446" s="416">
        <v>1</v>
      </c>
      <c r="F446" s="219">
        <v>0.0313</v>
      </c>
      <c r="G446" s="417">
        <v>-1122</v>
      </c>
      <c r="H446" s="219">
        <v>-0.9991</v>
      </c>
      <c r="I446" s="416">
        <v>0</v>
      </c>
      <c r="J446" s="416">
        <v>-32</v>
      </c>
      <c r="K446" s="219">
        <v>-1</v>
      </c>
      <c r="L446" s="409">
        <v>1123</v>
      </c>
      <c r="M446">
        <f t="shared" si="6"/>
        <v>7</v>
      </c>
    </row>
    <row r="447" ht="15.75" spans="1:14">
      <c r="A447" s="422">
        <v>2080702</v>
      </c>
      <c r="B447" s="415" t="s">
        <v>444</v>
      </c>
      <c r="C447" s="416">
        <v>293</v>
      </c>
      <c r="D447" s="416">
        <v>205</v>
      </c>
      <c r="E447" s="416">
        <v>78</v>
      </c>
      <c r="F447" s="219">
        <v>0.3805</v>
      </c>
      <c r="G447" s="416">
        <v>78</v>
      </c>
      <c r="H447" s="219"/>
      <c r="I447" s="416">
        <v>60</v>
      </c>
      <c r="J447" s="416">
        <v>-233</v>
      </c>
      <c r="K447" s="219">
        <v>-0.795221843003413</v>
      </c>
      <c r="L447" s="409">
        <v>0</v>
      </c>
      <c r="M447">
        <f t="shared" si="6"/>
        <v>7</v>
      </c>
    </row>
    <row r="448" ht="15.75" spans="1:14">
      <c r="A448" s="422">
        <v>2080704</v>
      </c>
      <c r="B448" s="415" t="s">
        <v>445</v>
      </c>
      <c r="C448" s="416">
        <v>263</v>
      </c>
      <c r="D448" s="416">
        <v>957</v>
      </c>
      <c r="E448" s="416">
        <v>534</v>
      </c>
      <c r="F448" s="219">
        <v>0.558</v>
      </c>
      <c r="G448" s="416">
        <v>534</v>
      </c>
      <c r="H448" s="219"/>
      <c r="I448" s="416">
        <v>382</v>
      </c>
      <c r="J448" s="416">
        <v>119</v>
      </c>
      <c r="K448" s="219">
        <v>0.452471482889734</v>
      </c>
      <c r="L448" s="409">
        <v>0</v>
      </c>
      <c r="M448">
        <f t="shared" si="6"/>
        <v>7</v>
      </c>
    </row>
    <row r="449" ht="15.75" spans="1:14">
      <c r="A449" s="422">
        <v>2080705</v>
      </c>
      <c r="B449" s="415" t="s">
        <v>446</v>
      </c>
      <c r="C449" s="416">
        <v>569</v>
      </c>
      <c r="D449" s="416">
        <v>545</v>
      </c>
      <c r="E449" s="416">
        <v>535</v>
      </c>
      <c r="F449" s="219">
        <v>0.9817</v>
      </c>
      <c r="G449" s="416">
        <v>535</v>
      </c>
      <c r="H449" s="219"/>
      <c r="I449" s="416">
        <v>349</v>
      </c>
      <c r="J449" s="416">
        <v>-220</v>
      </c>
      <c r="K449" s="219">
        <v>-0.386643233743409</v>
      </c>
      <c r="L449" s="409">
        <v>0</v>
      </c>
      <c r="M449">
        <f t="shared" si="6"/>
        <v>7</v>
      </c>
    </row>
    <row r="450" ht="15.75" spans="1:14">
      <c r="A450" s="422">
        <v>2080709</v>
      </c>
      <c r="B450" s="415" t="s">
        <v>447</v>
      </c>
      <c r="C450" s="416">
        <v>0</v>
      </c>
      <c r="D450" s="416">
        <v>0</v>
      </c>
      <c r="E450" s="416">
        <v>0</v>
      </c>
      <c r="F450" s="219"/>
      <c r="G450" s="416">
        <v>0</v>
      </c>
      <c r="H450" s="219"/>
      <c r="I450" s="416">
        <v>40</v>
      </c>
      <c r="J450" s="416">
        <v>40</v>
      </c>
      <c r="K450" s="219" t="s">
        <v>155</v>
      </c>
      <c r="L450" s="409">
        <v>0</v>
      </c>
      <c r="M450">
        <f t="shared" si="6"/>
        <v>7</v>
      </c>
    </row>
    <row r="451" ht="15.75" spans="1:14">
      <c r="A451" s="422">
        <v>2080711</v>
      </c>
      <c r="B451" s="415" t="s">
        <v>448</v>
      </c>
      <c r="C451" s="416">
        <v>56</v>
      </c>
      <c r="D451" s="416">
        <v>56</v>
      </c>
      <c r="E451" s="416">
        <v>6</v>
      </c>
      <c r="F451" s="219">
        <v>0.1071</v>
      </c>
      <c r="G451" s="416">
        <v>-685</v>
      </c>
      <c r="H451" s="219">
        <v>-0.9913</v>
      </c>
      <c r="I451" s="416">
        <v>60</v>
      </c>
      <c r="J451" s="416">
        <v>4</v>
      </c>
      <c r="K451" s="219">
        <v>0.0714285714285714</v>
      </c>
      <c r="L451" s="409">
        <v>691</v>
      </c>
      <c r="M451">
        <f t="shared" si="6"/>
        <v>7</v>
      </c>
    </row>
    <row r="452" ht="15.75" hidden="1" spans="1:14">
      <c r="A452" s="422">
        <v>2080712</v>
      </c>
      <c r="B452" s="415" t="s">
        <v>449</v>
      </c>
      <c r="C452" s="409">
        <v>0</v>
      </c>
      <c r="D452" s="409">
        <v>0</v>
      </c>
      <c r="E452" s="409">
        <v>0</v>
      </c>
      <c r="F452" s="420"/>
      <c r="G452" s="409">
        <v>0</v>
      </c>
      <c r="H452" s="420"/>
      <c r="I452" s="409">
        <v>0</v>
      </c>
      <c r="J452" s="409">
        <v>0</v>
      </c>
      <c r="K452" s="420" t="s">
        <v>155</v>
      </c>
      <c r="L452" s="409">
        <v>0</v>
      </c>
      <c r="M452">
        <f t="shared" si="6"/>
        <v>7</v>
      </c>
      <c r="N452" t="s">
        <v>156</v>
      </c>
    </row>
    <row r="453" ht="15.75" spans="1:14">
      <c r="A453" s="422">
        <v>2080713</v>
      </c>
      <c r="B453" s="415" t="s">
        <v>450</v>
      </c>
      <c r="C453" s="416">
        <v>7</v>
      </c>
      <c r="D453" s="416">
        <v>17</v>
      </c>
      <c r="E453" s="416">
        <v>10</v>
      </c>
      <c r="F453" s="219">
        <v>0.5882</v>
      </c>
      <c r="G453" s="416">
        <v>10</v>
      </c>
      <c r="H453" s="219"/>
      <c r="I453" s="416">
        <v>16</v>
      </c>
      <c r="J453" s="416">
        <v>9</v>
      </c>
      <c r="K453" s="219">
        <v>1.28571428571429</v>
      </c>
      <c r="L453" s="409">
        <v>0</v>
      </c>
      <c r="M453">
        <f t="shared" si="6"/>
        <v>7</v>
      </c>
    </row>
    <row r="454" ht="15.75" spans="1:14">
      <c r="A454" s="422">
        <v>2080799</v>
      </c>
      <c r="B454" s="415" t="s">
        <v>451</v>
      </c>
      <c r="C454" s="416">
        <v>172</v>
      </c>
      <c r="D454" s="416">
        <v>363</v>
      </c>
      <c r="E454" s="416">
        <v>274</v>
      </c>
      <c r="F454" s="219">
        <v>0.7548</v>
      </c>
      <c r="G454" s="416">
        <v>273</v>
      </c>
      <c r="H454" s="219">
        <v>273</v>
      </c>
      <c r="I454" s="416">
        <v>106</v>
      </c>
      <c r="J454" s="416">
        <v>-66</v>
      </c>
      <c r="K454" s="219">
        <v>-0.383720930232558</v>
      </c>
      <c r="L454" s="409">
        <v>1</v>
      </c>
      <c r="M454">
        <f t="shared" si="6"/>
        <v>7</v>
      </c>
    </row>
    <row r="455" ht="15.75" spans="1:14">
      <c r="A455" s="410">
        <v>20808</v>
      </c>
      <c r="B455" s="421" t="s">
        <v>452</v>
      </c>
      <c r="C455" s="406">
        <v>4159</v>
      </c>
      <c r="D455" s="406">
        <v>4081</v>
      </c>
      <c r="E455" s="406">
        <v>3835</v>
      </c>
      <c r="F455" s="407">
        <v>0.9397</v>
      </c>
      <c r="G455" s="412">
        <v>943</v>
      </c>
      <c r="H455" s="407">
        <v>0.3261</v>
      </c>
      <c r="I455" s="406">
        <v>3626</v>
      </c>
      <c r="J455" s="412">
        <v>-533</v>
      </c>
      <c r="K455" s="407">
        <v>-0.128155806684299</v>
      </c>
      <c r="L455" s="409">
        <v>2892</v>
      </c>
      <c r="M455">
        <f t="shared" ref="M455:M518" si="7">LEN(A455)</f>
        <v>5</v>
      </c>
    </row>
    <row r="456" ht="15.75" spans="1:14">
      <c r="A456" s="422">
        <v>2080801</v>
      </c>
      <c r="B456" s="415" t="s">
        <v>453</v>
      </c>
      <c r="C456" s="416">
        <v>2383</v>
      </c>
      <c r="D456" s="417">
        <v>1756</v>
      </c>
      <c r="E456" s="416">
        <v>1538</v>
      </c>
      <c r="F456" s="219">
        <v>0.8759</v>
      </c>
      <c r="G456" s="416">
        <v>833</v>
      </c>
      <c r="H456" s="219">
        <v>1.1816</v>
      </c>
      <c r="I456" s="416">
        <v>1500</v>
      </c>
      <c r="J456" s="416">
        <v>-883</v>
      </c>
      <c r="K456" s="219">
        <v>-0.370541334452371</v>
      </c>
      <c r="L456" s="409">
        <v>705</v>
      </c>
      <c r="M456">
        <f t="shared" si="7"/>
        <v>7</v>
      </c>
    </row>
    <row r="457" ht="15.75" spans="1:14">
      <c r="A457" s="422">
        <v>2080802</v>
      </c>
      <c r="B457" s="415" t="s">
        <v>454</v>
      </c>
      <c r="C457" s="416">
        <v>18</v>
      </c>
      <c r="D457" s="416">
        <v>18</v>
      </c>
      <c r="E457" s="416">
        <v>17</v>
      </c>
      <c r="F457" s="219">
        <v>0.9444</v>
      </c>
      <c r="G457" s="416">
        <v>0</v>
      </c>
      <c r="H457" s="219">
        <v>0</v>
      </c>
      <c r="I457" s="416">
        <v>17</v>
      </c>
      <c r="J457" s="416">
        <v>-1</v>
      </c>
      <c r="K457" s="219">
        <v>-0.0555555555555556</v>
      </c>
      <c r="L457" s="409">
        <v>17</v>
      </c>
      <c r="M457">
        <f t="shared" si="7"/>
        <v>7</v>
      </c>
    </row>
    <row r="458" ht="15.75" spans="1:14">
      <c r="A458" s="422">
        <v>2080803</v>
      </c>
      <c r="B458" s="415" t="s">
        <v>455</v>
      </c>
      <c r="C458" s="416">
        <v>9</v>
      </c>
      <c r="D458" s="416">
        <v>9</v>
      </c>
      <c r="E458" s="416">
        <v>9</v>
      </c>
      <c r="F458" s="219">
        <v>1</v>
      </c>
      <c r="G458" s="416">
        <v>-1</v>
      </c>
      <c r="H458" s="219">
        <v>-0.1</v>
      </c>
      <c r="I458" s="416">
        <v>7</v>
      </c>
      <c r="J458" s="416">
        <v>-2</v>
      </c>
      <c r="K458" s="219">
        <v>-0.222222222222222</v>
      </c>
      <c r="L458" s="409">
        <v>10</v>
      </c>
      <c r="M458">
        <f t="shared" si="7"/>
        <v>7</v>
      </c>
    </row>
    <row r="459" ht="15.75" spans="1:14">
      <c r="A459" s="422">
        <v>2080805</v>
      </c>
      <c r="B459" s="415" t="s">
        <v>456</v>
      </c>
      <c r="C459" s="416">
        <v>425</v>
      </c>
      <c r="D459" s="416">
        <v>425</v>
      </c>
      <c r="E459" s="416">
        <v>426</v>
      </c>
      <c r="F459" s="219">
        <v>1.0024</v>
      </c>
      <c r="G459" s="416">
        <v>7</v>
      </c>
      <c r="H459" s="219">
        <v>0.0167</v>
      </c>
      <c r="I459" s="416">
        <v>404</v>
      </c>
      <c r="J459" s="416">
        <v>-21</v>
      </c>
      <c r="K459" s="219">
        <v>-0.0494117647058823</v>
      </c>
      <c r="L459" s="409">
        <v>419</v>
      </c>
      <c r="M459">
        <f t="shared" si="7"/>
        <v>7</v>
      </c>
    </row>
    <row r="460" ht="15.75" hidden="1" spans="1:14">
      <c r="A460" s="422">
        <v>2080806</v>
      </c>
      <c r="B460" s="415" t="s">
        <v>457</v>
      </c>
      <c r="C460" s="409">
        <v>0</v>
      </c>
      <c r="D460" s="409">
        <v>0</v>
      </c>
      <c r="E460" s="409">
        <v>0</v>
      </c>
      <c r="F460" s="420"/>
      <c r="G460" s="409">
        <v>0</v>
      </c>
      <c r="H460" s="420"/>
      <c r="I460" s="409">
        <v>0</v>
      </c>
      <c r="J460" s="409">
        <v>0</v>
      </c>
      <c r="K460" s="420" t="s">
        <v>155</v>
      </c>
      <c r="L460" s="409">
        <v>0</v>
      </c>
      <c r="M460">
        <f t="shared" si="7"/>
        <v>7</v>
      </c>
      <c r="N460" t="s">
        <v>156</v>
      </c>
    </row>
    <row r="461" ht="15.75" hidden="1" spans="1:14">
      <c r="A461" s="422">
        <v>2080807</v>
      </c>
      <c r="B461" s="415" t="s">
        <v>458</v>
      </c>
      <c r="C461" s="409">
        <v>0</v>
      </c>
      <c r="D461" s="409">
        <v>0</v>
      </c>
      <c r="E461" s="409">
        <v>0</v>
      </c>
      <c r="F461" s="420"/>
      <c r="G461" s="409">
        <v>0</v>
      </c>
      <c r="H461" s="420"/>
      <c r="I461" s="409">
        <v>0</v>
      </c>
      <c r="J461" s="409">
        <v>0</v>
      </c>
      <c r="K461" s="420" t="s">
        <v>155</v>
      </c>
      <c r="L461" s="409">
        <v>0</v>
      </c>
      <c r="M461">
        <f t="shared" si="7"/>
        <v>7</v>
      </c>
      <c r="N461" t="s">
        <v>156</v>
      </c>
    </row>
    <row r="462" ht="15.75" spans="1:14">
      <c r="A462" s="422">
        <v>2080808</v>
      </c>
      <c r="B462" s="415" t="s">
        <v>459</v>
      </c>
      <c r="C462" s="416">
        <v>2</v>
      </c>
      <c r="D462" s="416">
        <v>26</v>
      </c>
      <c r="E462" s="416">
        <v>25</v>
      </c>
      <c r="F462" s="219">
        <v>0.9615</v>
      </c>
      <c r="G462" s="416">
        <v>2</v>
      </c>
      <c r="H462" s="219">
        <v>0.087</v>
      </c>
      <c r="I462" s="416">
        <v>3</v>
      </c>
      <c r="J462" s="416">
        <v>1</v>
      </c>
      <c r="K462" s="219">
        <v>0.5</v>
      </c>
      <c r="L462" s="409">
        <v>23</v>
      </c>
      <c r="M462">
        <f t="shared" si="7"/>
        <v>7</v>
      </c>
    </row>
    <row r="463" ht="15.75" spans="1:14">
      <c r="A463" s="422">
        <v>2080899</v>
      </c>
      <c r="B463" s="415" t="s">
        <v>460</v>
      </c>
      <c r="C463" s="416">
        <v>1322</v>
      </c>
      <c r="D463" s="417">
        <v>1847</v>
      </c>
      <c r="E463" s="416">
        <v>1820</v>
      </c>
      <c r="F463" s="219">
        <v>0.9854</v>
      </c>
      <c r="G463" s="416">
        <v>102</v>
      </c>
      <c r="H463" s="219">
        <v>0.0594</v>
      </c>
      <c r="I463" s="416">
        <v>1695</v>
      </c>
      <c r="J463" s="416">
        <v>373</v>
      </c>
      <c r="K463" s="219">
        <v>0.2821482602118</v>
      </c>
      <c r="L463" s="409">
        <v>1718</v>
      </c>
      <c r="M463">
        <f t="shared" si="7"/>
        <v>7</v>
      </c>
    </row>
    <row r="464" ht="15.75" spans="1:14">
      <c r="A464" s="410">
        <v>20809</v>
      </c>
      <c r="B464" s="421" t="s">
        <v>461</v>
      </c>
      <c r="C464" s="412">
        <v>271</v>
      </c>
      <c r="D464" s="412">
        <v>271</v>
      </c>
      <c r="E464" s="412">
        <v>215</v>
      </c>
      <c r="F464" s="407">
        <v>0.7934</v>
      </c>
      <c r="G464" s="412">
        <v>22</v>
      </c>
      <c r="H464" s="407">
        <v>0.114</v>
      </c>
      <c r="I464" s="412">
        <v>253</v>
      </c>
      <c r="J464" s="412">
        <v>-18</v>
      </c>
      <c r="K464" s="407">
        <v>-0.0664206642066421</v>
      </c>
      <c r="L464" s="409">
        <v>193</v>
      </c>
      <c r="M464">
        <f t="shared" si="7"/>
        <v>5</v>
      </c>
    </row>
    <row r="465" ht="15.75" spans="1:14">
      <c r="A465" s="422">
        <v>2080901</v>
      </c>
      <c r="B465" s="415" t="s">
        <v>462</v>
      </c>
      <c r="C465" s="416">
        <v>135</v>
      </c>
      <c r="D465" s="416">
        <v>135</v>
      </c>
      <c r="E465" s="416">
        <v>114</v>
      </c>
      <c r="F465" s="219">
        <v>0.8444</v>
      </c>
      <c r="G465" s="416">
        <v>19</v>
      </c>
      <c r="H465" s="219">
        <v>0.2</v>
      </c>
      <c r="I465" s="416">
        <v>129</v>
      </c>
      <c r="J465" s="416">
        <v>-6</v>
      </c>
      <c r="K465" s="219">
        <v>-0.0444444444444444</v>
      </c>
      <c r="L465" s="409">
        <v>95</v>
      </c>
      <c r="M465">
        <f t="shared" si="7"/>
        <v>7</v>
      </c>
    </row>
    <row r="466" ht="15.75" spans="1:14">
      <c r="A466" s="422">
        <v>2080902</v>
      </c>
      <c r="B466" s="415" t="s">
        <v>463</v>
      </c>
      <c r="C466" s="416">
        <v>43</v>
      </c>
      <c r="D466" s="416">
        <v>43</v>
      </c>
      <c r="E466" s="416">
        <v>43</v>
      </c>
      <c r="F466" s="219">
        <v>1</v>
      </c>
      <c r="G466" s="416">
        <v>-2</v>
      </c>
      <c r="H466" s="219">
        <v>-0.0444</v>
      </c>
      <c r="I466" s="416">
        <v>48</v>
      </c>
      <c r="J466" s="416">
        <v>5</v>
      </c>
      <c r="K466" s="219">
        <v>0.116279069767442</v>
      </c>
      <c r="L466" s="409">
        <v>45</v>
      </c>
      <c r="M466">
        <f t="shared" si="7"/>
        <v>7</v>
      </c>
    </row>
    <row r="467" ht="15.75" spans="1:14">
      <c r="A467" s="422">
        <v>2080903</v>
      </c>
      <c r="B467" s="415" t="s">
        <v>464</v>
      </c>
      <c r="C467" s="416">
        <v>7</v>
      </c>
      <c r="D467" s="416">
        <v>7</v>
      </c>
      <c r="E467" s="416">
        <v>6</v>
      </c>
      <c r="F467" s="219">
        <v>0.8571</v>
      </c>
      <c r="G467" s="416">
        <v>0</v>
      </c>
      <c r="H467" s="219">
        <v>0</v>
      </c>
      <c r="I467" s="416">
        <v>7</v>
      </c>
      <c r="J467" s="416">
        <v>0</v>
      </c>
      <c r="K467" s="219">
        <v>0</v>
      </c>
      <c r="L467" s="409">
        <v>6</v>
      </c>
      <c r="M467">
        <f t="shared" si="7"/>
        <v>7</v>
      </c>
    </row>
    <row r="468" ht="15.75" hidden="1" spans="1:14">
      <c r="A468" s="422">
        <v>2080904</v>
      </c>
      <c r="B468" s="415" t="s">
        <v>465</v>
      </c>
      <c r="C468" s="409">
        <v>0</v>
      </c>
      <c r="D468" s="409">
        <v>0</v>
      </c>
      <c r="E468" s="409">
        <v>0</v>
      </c>
      <c r="F468" s="420"/>
      <c r="G468" s="409">
        <v>0</v>
      </c>
      <c r="H468" s="420"/>
      <c r="I468" s="409">
        <v>0</v>
      </c>
      <c r="J468" s="409">
        <v>0</v>
      </c>
      <c r="K468" s="420" t="s">
        <v>155</v>
      </c>
      <c r="L468" s="409">
        <v>0</v>
      </c>
      <c r="M468">
        <f t="shared" si="7"/>
        <v>7</v>
      </c>
      <c r="N468" t="s">
        <v>156</v>
      </c>
    </row>
    <row r="469" ht="15.75" spans="1:14">
      <c r="A469" s="422">
        <v>2080905</v>
      </c>
      <c r="B469" s="415" t="s">
        <v>466</v>
      </c>
      <c r="C469" s="416">
        <v>51</v>
      </c>
      <c r="D469" s="416">
        <v>51</v>
      </c>
      <c r="E469" s="416">
        <v>36</v>
      </c>
      <c r="F469" s="219">
        <v>0.7059</v>
      </c>
      <c r="G469" s="416">
        <v>-3</v>
      </c>
      <c r="H469" s="219">
        <v>-0.0769</v>
      </c>
      <c r="I469" s="416">
        <v>43</v>
      </c>
      <c r="J469" s="416">
        <v>-8</v>
      </c>
      <c r="K469" s="219">
        <v>-0.156862745098039</v>
      </c>
      <c r="L469" s="409">
        <v>39</v>
      </c>
      <c r="M469">
        <f t="shared" si="7"/>
        <v>7</v>
      </c>
    </row>
    <row r="470" ht="15.75" spans="1:14">
      <c r="A470" s="422">
        <v>2080999</v>
      </c>
      <c r="B470" s="415" t="s">
        <v>467</v>
      </c>
      <c r="C470" s="416">
        <v>35</v>
      </c>
      <c r="D470" s="416">
        <v>35</v>
      </c>
      <c r="E470" s="416">
        <v>16</v>
      </c>
      <c r="F470" s="219">
        <v>0.4571</v>
      </c>
      <c r="G470" s="416">
        <v>8</v>
      </c>
      <c r="H470" s="219">
        <v>1</v>
      </c>
      <c r="I470" s="416">
        <v>26</v>
      </c>
      <c r="J470" s="416">
        <v>-9</v>
      </c>
      <c r="K470" s="219">
        <v>-0.257142857142857</v>
      </c>
      <c r="L470" s="409">
        <v>8</v>
      </c>
      <c r="M470">
        <f t="shared" si="7"/>
        <v>7</v>
      </c>
    </row>
    <row r="471" ht="15.75" spans="1:14">
      <c r="A471" s="410">
        <v>20810</v>
      </c>
      <c r="B471" s="421" t="s">
        <v>468</v>
      </c>
      <c r="C471" s="412">
        <v>543</v>
      </c>
      <c r="D471" s="406">
        <v>1000</v>
      </c>
      <c r="E471" s="412">
        <v>886</v>
      </c>
      <c r="F471" s="407">
        <v>0.886</v>
      </c>
      <c r="G471" s="412">
        <v>331</v>
      </c>
      <c r="H471" s="407">
        <v>0.5964</v>
      </c>
      <c r="I471" s="412">
        <v>929</v>
      </c>
      <c r="J471" s="412">
        <v>386</v>
      </c>
      <c r="K471" s="407">
        <v>0.710865561694291</v>
      </c>
      <c r="L471" s="409">
        <v>555</v>
      </c>
      <c r="M471">
        <f t="shared" si="7"/>
        <v>5</v>
      </c>
    </row>
    <row r="472" ht="15.75" spans="1:14">
      <c r="A472" s="422">
        <v>2081001</v>
      </c>
      <c r="B472" s="415" t="s">
        <v>469</v>
      </c>
      <c r="C472" s="416">
        <v>13</v>
      </c>
      <c r="D472" s="416">
        <v>13</v>
      </c>
      <c r="E472" s="416">
        <v>0</v>
      </c>
      <c r="F472" s="219">
        <v>0</v>
      </c>
      <c r="G472" s="416">
        <v>-13</v>
      </c>
      <c r="H472" s="219">
        <v>-1</v>
      </c>
      <c r="I472" s="416">
        <v>214</v>
      </c>
      <c r="J472" s="416">
        <v>201</v>
      </c>
      <c r="K472" s="219">
        <v>15.4615384615385</v>
      </c>
      <c r="L472" s="409">
        <v>13</v>
      </c>
      <c r="M472">
        <f t="shared" si="7"/>
        <v>7</v>
      </c>
    </row>
    <row r="473" ht="15.75" spans="1:14">
      <c r="A473" s="422">
        <v>2081002</v>
      </c>
      <c r="B473" s="415" t="s">
        <v>470</v>
      </c>
      <c r="C473" s="416">
        <v>530</v>
      </c>
      <c r="D473" s="416">
        <v>812</v>
      </c>
      <c r="E473" s="416">
        <v>748</v>
      </c>
      <c r="F473" s="219">
        <v>0.9212</v>
      </c>
      <c r="G473" s="416">
        <v>208</v>
      </c>
      <c r="H473" s="219">
        <v>0.3852</v>
      </c>
      <c r="I473" s="416">
        <v>715</v>
      </c>
      <c r="J473" s="416">
        <v>185</v>
      </c>
      <c r="K473" s="219">
        <v>0.349056603773585</v>
      </c>
      <c r="L473" s="409">
        <v>540</v>
      </c>
      <c r="M473">
        <f t="shared" si="7"/>
        <v>7</v>
      </c>
    </row>
    <row r="474" ht="15.75" hidden="1" spans="1:14">
      <c r="A474" s="422">
        <v>2081003</v>
      </c>
      <c r="B474" s="415" t="s">
        <v>471</v>
      </c>
      <c r="C474" s="409">
        <v>0</v>
      </c>
      <c r="D474" s="409">
        <v>0</v>
      </c>
      <c r="E474" s="409">
        <v>0</v>
      </c>
      <c r="F474" s="420"/>
      <c r="G474" s="409">
        <v>0</v>
      </c>
      <c r="H474" s="420"/>
      <c r="I474" s="409">
        <v>0</v>
      </c>
      <c r="J474" s="409">
        <v>0</v>
      </c>
      <c r="K474" s="420" t="s">
        <v>155</v>
      </c>
      <c r="L474" s="409">
        <v>0</v>
      </c>
      <c r="M474">
        <f t="shared" si="7"/>
        <v>7</v>
      </c>
      <c r="N474" t="s">
        <v>156</v>
      </c>
    </row>
    <row r="475" ht="15.75" spans="1:14">
      <c r="A475" s="422">
        <v>2081004</v>
      </c>
      <c r="B475" s="415" t="s">
        <v>472</v>
      </c>
      <c r="C475" s="416">
        <v>0</v>
      </c>
      <c r="D475" s="416">
        <v>114</v>
      </c>
      <c r="E475" s="416">
        <v>134</v>
      </c>
      <c r="F475" s="219">
        <v>1.1754</v>
      </c>
      <c r="G475" s="416">
        <v>132</v>
      </c>
      <c r="H475" s="219">
        <v>66</v>
      </c>
      <c r="I475" s="416">
        <v>0</v>
      </c>
      <c r="J475" s="416">
        <v>0</v>
      </c>
      <c r="K475" s="219" t="s">
        <v>155</v>
      </c>
      <c r="L475" s="409">
        <v>2</v>
      </c>
      <c r="M475">
        <f t="shared" si="7"/>
        <v>7</v>
      </c>
    </row>
    <row r="476" ht="15.75" hidden="1" spans="1:14">
      <c r="A476" s="422">
        <v>2081005</v>
      </c>
      <c r="B476" s="415" t="s">
        <v>473</v>
      </c>
      <c r="C476" s="409">
        <v>0</v>
      </c>
      <c r="D476" s="409">
        <v>0</v>
      </c>
      <c r="E476" s="409">
        <v>0</v>
      </c>
      <c r="F476" s="420"/>
      <c r="G476" s="409">
        <v>0</v>
      </c>
      <c r="H476" s="420"/>
      <c r="I476" s="409">
        <v>0</v>
      </c>
      <c r="J476" s="409">
        <v>0</v>
      </c>
      <c r="K476" s="420" t="s">
        <v>155</v>
      </c>
      <c r="L476" s="409">
        <v>0</v>
      </c>
      <c r="M476">
        <f t="shared" si="7"/>
        <v>7</v>
      </c>
      <c r="N476" t="s">
        <v>156</v>
      </c>
    </row>
    <row r="477" ht="15.75" spans="1:14">
      <c r="A477" s="422">
        <v>2081006</v>
      </c>
      <c r="B477" s="415" t="s">
        <v>474</v>
      </c>
      <c r="C477" s="416">
        <v>0</v>
      </c>
      <c r="D477" s="416">
        <v>61</v>
      </c>
      <c r="E477" s="416">
        <v>4</v>
      </c>
      <c r="F477" s="219">
        <v>0.0656</v>
      </c>
      <c r="G477" s="416">
        <v>4</v>
      </c>
      <c r="H477" s="219"/>
      <c r="I477" s="416">
        <v>0</v>
      </c>
      <c r="J477" s="416">
        <v>0</v>
      </c>
      <c r="K477" s="219" t="s">
        <v>155</v>
      </c>
      <c r="L477" s="409">
        <v>0</v>
      </c>
      <c r="M477">
        <f t="shared" si="7"/>
        <v>7</v>
      </c>
    </row>
    <row r="478" ht="15.75" hidden="1" spans="1:14">
      <c r="A478" s="422">
        <v>2081099</v>
      </c>
      <c r="B478" s="415" t="s">
        <v>475</v>
      </c>
      <c r="C478" s="409">
        <v>0</v>
      </c>
      <c r="D478" s="409">
        <v>0</v>
      </c>
      <c r="E478" s="409">
        <v>0</v>
      </c>
      <c r="F478" s="420"/>
      <c r="G478" s="409">
        <v>0</v>
      </c>
      <c r="H478" s="420"/>
      <c r="I478" s="409">
        <v>0</v>
      </c>
      <c r="J478" s="409">
        <v>0</v>
      </c>
      <c r="K478" s="420" t="s">
        <v>155</v>
      </c>
      <c r="L478" s="409">
        <v>0</v>
      </c>
      <c r="M478">
        <f t="shared" si="7"/>
        <v>7</v>
      </c>
      <c r="N478" t="s">
        <v>156</v>
      </c>
    </row>
    <row r="479" ht="15.75" spans="1:14">
      <c r="A479" s="410">
        <v>20811</v>
      </c>
      <c r="B479" s="421" t="s">
        <v>476</v>
      </c>
      <c r="C479" s="412">
        <v>635</v>
      </c>
      <c r="D479" s="406">
        <v>1259</v>
      </c>
      <c r="E479" s="406">
        <v>1250</v>
      </c>
      <c r="F479" s="407">
        <v>0.9929</v>
      </c>
      <c r="G479" s="412">
        <v>730</v>
      </c>
      <c r="H479" s="407">
        <v>1.4038</v>
      </c>
      <c r="I479" s="412">
        <v>664</v>
      </c>
      <c r="J479" s="412">
        <v>29</v>
      </c>
      <c r="K479" s="407">
        <v>0.0456692913385827</v>
      </c>
      <c r="L479" s="409">
        <v>520</v>
      </c>
      <c r="M479">
        <f t="shared" si="7"/>
        <v>5</v>
      </c>
    </row>
    <row r="480" ht="15.75" spans="1:14">
      <c r="A480" s="422">
        <v>2081101</v>
      </c>
      <c r="B480" s="415" t="s">
        <v>152</v>
      </c>
      <c r="C480" s="416">
        <v>85</v>
      </c>
      <c r="D480" s="416">
        <v>94</v>
      </c>
      <c r="E480" s="416">
        <v>91</v>
      </c>
      <c r="F480" s="219">
        <v>0.9681</v>
      </c>
      <c r="G480" s="416">
        <v>20</v>
      </c>
      <c r="H480" s="219">
        <v>0.2817</v>
      </c>
      <c r="I480" s="416">
        <v>89</v>
      </c>
      <c r="J480" s="416">
        <v>4</v>
      </c>
      <c r="K480" s="219">
        <v>0.0470588235294118</v>
      </c>
      <c r="L480" s="409">
        <v>71</v>
      </c>
      <c r="M480">
        <f t="shared" si="7"/>
        <v>7</v>
      </c>
    </row>
    <row r="481" ht="15.75" spans="1:14">
      <c r="A481" s="422">
        <v>2081102</v>
      </c>
      <c r="B481" s="415" t="s">
        <v>153</v>
      </c>
      <c r="C481" s="416">
        <v>0</v>
      </c>
      <c r="D481" s="416">
        <v>0</v>
      </c>
      <c r="E481" s="416">
        <v>0</v>
      </c>
      <c r="F481" s="219"/>
      <c r="G481" s="416">
        <v>-18</v>
      </c>
      <c r="H481" s="219">
        <v>-1</v>
      </c>
      <c r="I481" s="416">
        <v>0</v>
      </c>
      <c r="J481" s="416">
        <v>0</v>
      </c>
      <c r="K481" s="219" t="s">
        <v>155</v>
      </c>
      <c r="L481" s="409">
        <v>18</v>
      </c>
      <c r="M481">
        <f t="shared" si="7"/>
        <v>7</v>
      </c>
    </row>
    <row r="482" ht="15.75" hidden="1" spans="1:14">
      <c r="A482" s="422">
        <v>2081103</v>
      </c>
      <c r="B482" s="415" t="s">
        <v>154</v>
      </c>
      <c r="C482" s="409">
        <v>0</v>
      </c>
      <c r="D482" s="409">
        <v>0</v>
      </c>
      <c r="E482" s="409">
        <v>0</v>
      </c>
      <c r="F482" s="420"/>
      <c r="G482" s="409">
        <v>0</v>
      </c>
      <c r="H482" s="420"/>
      <c r="I482" s="409">
        <v>0</v>
      </c>
      <c r="J482" s="409">
        <v>0</v>
      </c>
      <c r="K482" s="420" t="s">
        <v>155</v>
      </c>
      <c r="L482" s="409">
        <v>0</v>
      </c>
      <c r="M482">
        <f t="shared" si="7"/>
        <v>7</v>
      </c>
      <c r="N482" t="s">
        <v>156</v>
      </c>
    </row>
    <row r="483" ht="15.75" spans="1:14">
      <c r="A483" s="422">
        <v>2081104</v>
      </c>
      <c r="B483" s="415" t="s">
        <v>477</v>
      </c>
      <c r="C483" s="416">
        <v>116</v>
      </c>
      <c r="D483" s="416">
        <v>128</v>
      </c>
      <c r="E483" s="416">
        <v>128</v>
      </c>
      <c r="F483" s="219">
        <v>1</v>
      </c>
      <c r="G483" s="416">
        <v>120</v>
      </c>
      <c r="H483" s="219">
        <v>15</v>
      </c>
      <c r="I483" s="416">
        <v>45</v>
      </c>
      <c r="J483" s="416">
        <v>-71</v>
      </c>
      <c r="K483" s="219">
        <v>-0.612068965517241</v>
      </c>
      <c r="L483" s="409">
        <v>8</v>
      </c>
      <c r="M483">
        <f t="shared" si="7"/>
        <v>7</v>
      </c>
    </row>
    <row r="484" ht="15.75" spans="1:14">
      <c r="A484" s="422">
        <v>2081105</v>
      </c>
      <c r="B484" s="415" t="s">
        <v>478</v>
      </c>
      <c r="C484" s="416">
        <v>101</v>
      </c>
      <c r="D484" s="416">
        <v>136</v>
      </c>
      <c r="E484" s="416">
        <v>136</v>
      </c>
      <c r="F484" s="219">
        <v>1</v>
      </c>
      <c r="G484" s="416">
        <v>-4</v>
      </c>
      <c r="H484" s="219">
        <v>-0.0286</v>
      </c>
      <c r="I484" s="416">
        <v>79</v>
      </c>
      <c r="J484" s="416">
        <v>-22</v>
      </c>
      <c r="K484" s="219">
        <v>-0.217821782178218</v>
      </c>
      <c r="L484" s="409">
        <v>140</v>
      </c>
      <c r="M484">
        <f t="shared" si="7"/>
        <v>7</v>
      </c>
    </row>
    <row r="485" ht="15.75" hidden="1" spans="1:14">
      <c r="A485" s="422">
        <v>2081106</v>
      </c>
      <c r="B485" s="415" t="s">
        <v>479</v>
      </c>
      <c r="C485" s="409">
        <v>0</v>
      </c>
      <c r="D485" s="409">
        <v>0</v>
      </c>
      <c r="E485" s="409">
        <v>0</v>
      </c>
      <c r="F485" s="420"/>
      <c r="G485" s="409">
        <v>0</v>
      </c>
      <c r="H485" s="420"/>
      <c r="I485" s="409">
        <v>0</v>
      </c>
      <c r="J485" s="409">
        <v>0</v>
      </c>
      <c r="K485" s="420" t="s">
        <v>155</v>
      </c>
      <c r="L485" s="409">
        <v>0</v>
      </c>
      <c r="M485">
        <f t="shared" si="7"/>
        <v>7</v>
      </c>
      <c r="N485" t="s">
        <v>156</v>
      </c>
    </row>
    <row r="486" ht="15.75" spans="1:14">
      <c r="A486" s="422">
        <v>2081107</v>
      </c>
      <c r="B486" s="415" t="s">
        <v>480</v>
      </c>
      <c r="C486" s="416">
        <v>302</v>
      </c>
      <c r="D486" s="416">
        <v>864</v>
      </c>
      <c r="E486" s="416">
        <v>858</v>
      </c>
      <c r="F486" s="219">
        <v>0.9931</v>
      </c>
      <c r="G486" s="416">
        <v>671</v>
      </c>
      <c r="H486" s="219">
        <v>3.5882</v>
      </c>
      <c r="I486" s="416">
        <v>393</v>
      </c>
      <c r="J486" s="416">
        <v>91</v>
      </c>
      <c r="K486" s="219">
        <v>0.301324503311258</v>
      </c>
      <c r="L486" s="409">
        <v>187</v>
      </c>
      <c r="M486">
        <f t="shared" si="7"/>
        <v>7</v>
      </c>
    </row>
    <row r="487" ht="15.75" spans="1:14">
      <c r="A487" s="422">
        <v>2081199</v>
      </c>
      <c r="B487" s="415" t="s">
        <v>481</v>
      </c>
      <c r="C487" s="416">
        <v>31</v>
      </c>
      <c r="D487" s="416">
        <v>37</v>
      </c>
      <c r="E487" s="416">
        <v>37</v>
      </c>
      <c r="F487" s="219">
        <v>1</v>
      </c>
      <c r="G487" s="416">
        <v>-59</v>
      </c>
      <c r="H487" s="219">
        <v>-0.6146</v>
      </c>
      <c r="I487" s="416">
        <v>58</v>
      </c>
      <c r="J487" s="416">
        <v>27</v>
      </c>
      <c r="K487" s="219">
        <v>0.870967741935484</v>
      </c>
      <c r="L487" s="409">
        <v>96</v>
      </c>
      <c r="M487">
        <f t="shared" si="7"/>
        <v>7</v>
      </c>
    </row>
    <row r="488" ht="15.75" spans="1:14">
      <c r="A488" s="410">
        <v>20816</v>
      </c>
      <c r="B488" s="421" t="s">
        <v>482</v>
      </c>
      <c r="C488" s="412">
        <v>1</v>
      </c>
      <c r="D488" s="412">
        <v>1</v>
      </c>
      <c r="E488" s="412">
        <v>0</v>
      </c>
      <c r="F488" s="407">
        <v>0</v>
      </c>
      <c r="G488" s="412">
        <v>0</v>
      </c>
      <c r="H488" s="407"/>
      <c r="I488" s="412">
        <v>1</v>
      </c>
      <c r="J488" s="412">
        <v>0</v>
      </c>
      <c r="K488" s="407">
        <v>0</v>
      </c>
      <c r="L488" s="409">
        <v>0</v>
      </c>
      <c r="M488">
        <f t="shared" si="7"/>
        <v>5</v>
      </c>
    </row>
    <row r="489" ht="15.75" hidden="1" spans="1:14">
      <c r="A489" s="422">
        <v>2081601</v>
      </c>
      <c r="B489" s="415" t="s">
        <v>152</v>
      </c>
      <c r="C489" s="409">
        <v>0</v>
      </c>
      <c r="D489" s="409">
        <v>0</v>
      </c>
      <c r="E489" s="409">
        <v>0</v>
      </c>
      <c r="F489" s="420"/>
      <c r="G489" s="409">
        <v>0</v>
      </c>
      <c r="H489" s="420"/>
      <c r="I489" s="409">
        <v>0</v>
      </c>
      <c r="J489" s="409">
        <v>0</v>
      </c>
      <c r="K489" s="420" t="s">
        <v>155</v>
      </c>
      <c r="L489" s="409">
        <v>0</v>
      </c>
      <c r="M489">
        <f t="shared" si="7"/>
        <v>7</v>
      </c>
      <c r="N489" t="s">
        <v>156</v>
      </c>
    </row>
    <row r="490" ht="15.75" hidden="1" spans="1:14">
      <c r="A490" s="422">
        <v>2081602</v>
      </c>
      <c r="B490" s="415" t="s">
        <v>153</v>
      </c>
      <c r="C490" s="409">
        <v>0</v>
      </c>
      <c r="D490" s="409"/>
      <c r="E490" s="409">
        <v>0</v>
      </c>
      <c r="F490" s="420"/>
      <c r="G490" s="409">
        <v>0</v>
      </c>
      <c r="H490" s="420"/>
      <c r="I490" s="409">
        <v>0</v>
      </c>
      <c r="J490" s="409">
        <v>0</v>
      </c>
      <c r="K490" s="420" t="s">
        <v>155</v>
      </c>
      <c r="L490" s="409">
        <v>0</v>
      </c>
      <c r="M490">
        <f t="shared" si="7"/>
        <v>7</v>
      </c>
      <c r="N490" t="s">
        <v>156</v>
      </c>
    </row>
    <row r="491" ht="15.75" hidden="1" spans="1:14">
      <c r="A491" s="422">
        <v>2081603</v>
      </c>
      <c r="B491" s="415" t="s">
        <v>154</v>
      </c>
      <c r="C491" s="409">
        <v>0</v>
      </c>
      <c r="D491" s="409"/>
      <c r="E491" s="409">
        <v>0</v>
      </c>
      <c r="F491" s="420"/>
      <c r="G491" s="409">
        <v>0</v>
      </c>
      <c r="H491" s="420"/>
      <c r="I491" s="409">
        <v>0</v>
      </c>
      <c r="J491" s="409">
        <v>0</v>
      </c>
      <c r="K491" s="420" t="s">
        <v>155</v>
      </c>
      <c r="L491" s="409">
        <v>0</v>
      </c>
      <c r="M491">
        <f t="shared" si="7"/>
        <v>7</v>
      </c>
      <c r="N491" t="s">
        <v>156</v>
      </c>
    </row>
    <row r="492" ht="15.75" hidden="1" spans="1:14">
      <c r="A492" s="422">
        <v>2081650</v>
      </c>
      <c r="B492" s="415" t="s">
        <v>162</v>
      </c>
      <c r="C492" s="409">
        <v>0</v>
      </c>
      <c r="D492" s="409"/>
      <c r="E492" s="409">
        <v>0</v>
      </c>
      <c r="F492" s="420"/>
      <c r="G492" s="409">
        <v>0</v>
      </c>
      <c r="H492" s="420"/>
      <c r="I492" s="409">
        <v>0</v>
      </c>
      <c r="J492" s="409">
        <v>0</v>
      </c>
      <c r="K492" s="420" t="s">
        <v>155</v>
      </c>
      <c r="L492" s="409">
        <v>0</v>
      </c>
      <c r="M492">
        <f t="shared" si="7"/>
        <v>7</v>
      </c>
      <c r="N492" t="s">
        <v>156</v>
      </c>
    </row>
    <row r="493" ht="15.75" spans="1:14">
      <c r="A493" s="422">
        <v>2081699</v>
      </c>
      <c r="B493" s="415" t="s">
        <v>483</v>
      </c>
      <c r="C493" s="416">
        <v>1</v>
      </c>
      <c r="D493" s="416">
        <v>1</v>
      </c>
      <c r="E493" s="416">
        <v>0</v>
      </c>
      <c r="F493" s="219">
        <v>0</v>
      </c>
      <c r="G493" s="416">
        <v>0</v>
      </c>
      <c r="H493" s="219"/>
      <c r="I493" s="416">
        <v>1</v>
      </c>
      <c r="J493" s="416">
        <v>0</v>
      </c>
      <c r="K493" s="219">
        <v>0</v>
      </c>
      <c r="L493" s="409">
        <v>0</v>
      </c>
      <c r="M493">
        <f t="shared" si="7"/>
        <v>7</v>
      </c>
    </row>
    <row r="494" ht="15.75" spans="1:14">
      <c r="A494" s="410">
        <v>20819</v>
      </c>
      <c r="B494" s="421" t="s">
        <v>484</v>
      </c>
      <c r="C494" s="406">
        <v>5184</v>
      </c>
      <c r="D494" s="406">
        <v>6207</v>
      </c>
      <c r="E494" s="406">
        <v>6161</v>
      </c>
      <c r="F494" s="407">
        <v>0.9926</v>
      </c>
      <c r="G494" s="406">
        <v>-1835</v>
      </c>
      <c r="H494" s="407">
        <v>-0.2295</v>
      </c>
      <c r="I494" s="406">
        <v>6103</v>
      </c>
      <c r="J494" s="412">
        <v>919</v>
      </c>
      <c r="K494" s="407">
        <v>0.177276234567901</v>
      </c>
      <c r="L494" s="409">
        <v>7996</v>
      </c>
      <c r="M494">
        <f t="shared" si="7"/>
        <v>5</v>
      </c>
    </row>
    <row r="495" ht="15.75" spans="1:14">
      <c r="A495" s="422">
        <v>2081901</v>
      </c>
      <c r="B495" s="415" t="s">
        <v>485</v>
      </c>
      <c r="C495" s="416">
        <v>490</v>
      </c>
      <c r="D495" s="416">
        <v>757</v>
      </c>
      <c r="E495" s="416">
        <v>757</v>
      </c>
      <c r="F495" s="219">
        <v>1</v>
      </c>
      <c r="G495" s="416">
        <v>757</v>
      </c>
      <c r="H495" s="219"/>
      <c r="I495" s="416">
        <v>640</v>
      </c>
      <c r="J495" s="416">
        <v>150</v>
      </c>
      <c r="K495" s="219">
        <v>0.306122448979592</v>
      </c>
      <c r="L495" s="409">
        <v>0</v>
      </c>
      <c r="M495">
        <f t="shared" si="7"/>
        <v>7</v>
      </c>
    </row>
    <row r="496" ht="15.75" spans="1:14">
      <c r="A496" s="422">
        <v>2081902</v>
      </c>
      <c r="B496" s="415" t="s">
        <v>486</v>
      </c>
      <c r="C496" s="416">
        <v>4694</v>
      </c>
      <c r="D496" s="417">
        <v>5450</v>
      </c>
      <c r="E496" s="416">
        <v>5404</v>
      </c>
      <c r="F496" s="219">
        <v>0.9916</v>
      </c>
      <c r="G496" s="417">
        <v>-2592</v>
      </c>
      <c r="H496" s="219">
        <v>-0.3242</v>
      </c>
      <c r="I496" s="416">
        <v>5463</v>
      </c>
      <c r="J496" s="416">
        <v>769</v>
      </c>
      <c r="K496" s="219">
        <v>0.163826161056668</v>
      </c>
      <c r="L496" s="409">
        <v>7996</v>
      </c>
      <c r="M496">
        <f t="shared" si="7"/>
        <v>7</v>
      </c>
    </row>
    <row r="497" ht="15.75" spans="1:14">
      <c r="A497" s="410">
        <v>20820</v>
      </c>
      <c r="B497" s="421" t="s">
        <v>487</v>
      </c>
      <c r="C497" s="412">
        <v>57</v>
      </c>
      <c r="D497" s="412">
        <v>57</v>
      </c>
      <c r="E497" s="412">
        <v>36</v>
      </c>
      <c r="F497" s="407">
        <v>0.6316</v>
      </c>
      <c r="G497" s="412">
        <v>36</v>
      </c>
      <c r="H497" s="407"/>
      <c r="I497" s="412">
        <v>63</v>
      </c>
      <c r="J497" s="412">
        <v>6</v>
      </c>
      <c r="K497" s="407">
        <v>0.105263157894737</v>
      </c>
      <c r="L497" s="409">
        <v>0</v>
      </c>
      <c r="M497">
        <f t="shared" si="7"/>
        <v>5</v>
      </c>
    </row>
    <row r="498" ht="15.75" spans="1:14">
      <c r="A498" s="422">
        <v>2082001</v>
      </c>
      <c r="B498" s="415" t="s">
        <v>488</v>
      </c>
      <c r="C498" s="416">
        <v>55</v>
      </c>
      <c r="D498" s="416">
        <v>55</v>
      </c>
      <c r="E498" s="416">
        <v>36</v>
      </c>
      <c r="F498" s="219">
        <v>0.6545</v>
      </c>
      <c r="G498" s="416">
        <v>36</v>
      </c>
      <c r="H498" s="219"/>
      <c r="I498" s="416">
        <v>61</v>
      </c>
      <c r="J498" s="416">
        <v>6</v>
      </c>
      <c r="K498" s="219">
        <v>0.109090909090909</v>
      </c>
      <c r="L498" s="409">
        <v>0</v>
      </c>
      <c r="M498">
        <f t="shared" si="7"/>
        <v>7</v>
      </c>
    </row>
    <row r="499" ht="15.75" spans="1:14">
      <c r="A499" s="422">
        <v>2082002</v>
      </c>
      <c r="B499" s="415" t="s">
        <v>489</v>
      </c>
      <c r="C499" s="416">
        <v>2</v>
      </c>
      <c r="D499" s="416">
        <v>2</v>
      </c>
      <c r="E499" s="416">
        <v>0</v>
      </c>
      <c r="F499" s="219">
        <v>0</v>
      </c>
      <c r="G499" s="416">
        <v>0</v>
      </c>
      <c r="H499" s="219"/>
      <c r="I499" s="416">
        <v>2</v>
      </c>
      <c r="J499" s="416">
        <v>0</v>
      </c>
      <c r="K499" s="219">
        <v>0</v>
      </c>
      <c r="L499" s="409">
        <v>0</v>
      </c>
      <c r="M499">
        <f t="shared" si="7"/>
        <v>7</v>
      </c>
    </row>
    <row r="500" ht="15.75" spans="1:14">
      <c r="A500" s="410">
        <v>20821</v>
      </c>
      <c r="B500" s="421" t="s">
        <v>490</v>
      </c>
      <c r="C500" s="406">
        <v>1753</v>
      </c>
      <c r="D500" s="406">
        <v>2289</v>
      </c>
      <c r="E500" s="406">
        <v>2200</v>
      </c>
      <c r="F500" s="407">
        <v>0.9611</v>
      </c>
      <c r="G500" s="406">
        <v>1218</v>
      </c>
      <c r="H500" s="407">
        <v>1.2403</v>
      </c>
      <c r="I500" s="406">
        <v>2177</v>
      </c>
      <c r="J500" s="412">
        <v>424</v>
      </c>
      <c r="K500" s="407">
        <v>0.24187107815174</v>
      </c>
      <c r="L500" s="409">
        <v>982</v>
      </c>
      <c r="M500">
        <f t="shared" si="7"/>
        <v>5</v>
      </c>
    </row>
    <row r="501" ht="15.75" spans="1:14">
      <c r="A501" s="422">
        <v>2082101</v>
      </c>
      <c r="B501" s="415" t="s">
        <v>491</v>
      </c>
      <c r="C501" s="416">
        <v>80</v>
      </c>
      <c r="D501" s="416">
        <v>144</v>
      </c>
      <c r="E501" s="416">
        <v>144</v>
      </c>
      <c r="F501" s="219">
        <v>1</v>
      </c>
      <c r="G501" s="416">
        <v>144</v>
      </c>
      <c r="H501" s="219"/>
      <c r="I501" s="416">
        <v>150</v>
      </c>
      <c r="J501" s="416">
        <v>70</v>
      </c>
      <c r="K501" s="219">
        <v>0.875</v>
      </c>
      <c r="L501" s="409">
        <v>0</v>
      </c>
      <c r="M501">
        <f t="shared" si="7"/>
        <v>7</v>
      </c>
    </row>
    <row r="502" ht="15.75" spans="1:14">
      <c r="A502" s="422">
        <v>2082102</v>
      </c>
      <c r="B502" s="415" t="s">
        <v>492</v>
      </c>
      <c r="C502" s="416">
        <v>1673</v>
      </c>
      <c r="D502" s="417">
        <v>2145</v>
      </c>
      <c r="E502" s="416">
        <v>2056</v>
      </c>
      <c r="F502" s="219">
        <v>0.9585</v>
      </c>
      <c r="G502" s="417">
        <v>1074</v>
      </c>
      <c r="H502" s="219">
        <v>1.0937</v>
      </c>
      <c r="I502" s="416">
        <v>2027</v>
      </c>
      <c r="J502" s="416">
        <v>354</v>
      </c>
      <c r="K502" s="219">
        <v>0.211595935445308</v>
      </c>
      <c r="L502" s="409">
        <v>982</v>
      </c>
      <c r="M502">
        <f t="shared" si="7"/>
        <v>7</v>
      </c>
    </row>
    <row r="503" ht="15.75" spans="1:14">
      <c r="A503" s="410">
        <v>20824</v>
      </c>
      <c r="B503" s="421" t="s">
        <v>493</v>
      </c>
      <c r="C503" s="412">
        <v>0</v>
      </c>
      <c r="D503" s="412">
        <v>0</v>
      </c>
      <c r="E503" s="412"/>
      <c r="F503" s="407"/>
      <c r="G503" s="412">
        <v>0</v>
      </c>
      <c r="H503" s="407"/>
      <c r="I503" s="412"/>
      <c r="J503" s="412">
        <v>0</v>
      </c>
      <c r="K503" s="407" t="s">
        <v>155</v>
      </c>
      <c r="L503" s="409"/>
      <c r="M503">
        <f t="shared" si="7"/>
        <v>5</v>
      </c>
    </row>
    <row r="504" ht="15.75" spans="1:14">
      <c r="A504" s="410">
        <v>20825</v>
      </c>
      <c r="B504" s="421" t="s">
        <v>494</v>
      </c>
      <c r="C504" s="412">
        <v>107</v>
      </c>
      <c r="D504" s="412">
        <v>175</v>
      </c>
      <c r="E504" s="412">
        <v>166</v>
      </c>
      <c r="F504" s="407">
        <v>0.9486</v>
      </c>
      <c r="G504" s="412">
        <v>-268</v>
      </c>
      <c r="H504" s="407">
        <v>-0.6175</v>
      </c>
      <c r="I504" s="412">
        <v>0</v>
      </c>
      <c r="J504" s="412">
        <v>-107</v>
      </c>
      <c r="K504" s="407">
        <v>-1</v>
      </c>
      <c r="L504" s="409">
        <v>434</v>
      </c>
      <c r="M504">
        <f t="shared" si="7"/>
        <v>5</v>
      </c>
    </row>
    <row r="505" ht="15.75" spans="1:14">
      <c r="A505" s="422">
        <v>2082501</v>
      </c>
      <c r="B505" s="429" t="s">
        <v>495</v>
      </c>
      <c r="C505" s="416">
        <v>0</v>
      </c>
      <c r="D505" s="416">
        <v>0</v>
      </c>
      <c r="E505" s="416">
        <v>0</v>
      </c>
      <c r="F505" s="219"/>
      <c r="G505" s="416">
        <v>-434</v>
      </c>
      <c r="H505" s="219">
        <v>-1</v>
      </c>
      <c r="I505" s="416">
        <v>0</v>
      </c>
      <c r="J505" s="416">
        <v>0</v>
      </c>
      <c r="K505" s="219" t="s">
        <v>155</v>
      </c>
      <c r="L505" s="409">
        <v>434</v>
      </c>
      <c r="M505">
        <f t="shared" si="7"/>
        <v>7</v>
      </c>
    </row>
    <row r="506" ht="15.75" spans="1:14">
      <c r="A506" s="422">
        <v>2082502</v>
      </c>
      <c r="B506" s="415" t="s">
        <v>496</v>
      </c>
      <c r="C506" s="416">
        <v>107</v>
      </c>
      <c r="D506" s="416">
        <v>175</v>
      </c>
      <c r="E506" s="416">
        <v>166</v>
      </c>
      <c r="F506" s="219">
        <v>0.9486</v>
      </c>
      <c r="G506" s="416">
        <v>166</v>
      </c>
      <c r="H506" s="219"/>
      <c r="I506" s="416">
        <v>0</v>
      </c>
      <c r="J506" s="416">
        <v>-107</v>
      </c>
      <c r="K506" s="219">
        <v>-1</v>
      </c>
      <c r="L506" s="409">
        <v>0</v>
      </c>
      <c r="M506">
        <f t="shared" si="7"/>
        <v>7</v>
      </c>
    </row>
    <row r="507" ht="15.75" spans="1:14">
      <c r="A507" s="410">
        <v>20826</v>
      </c>
      <c r="B507" s="421" t="s">
        <v>497</v>
      </c>
      <c r="C507" s="406">
        <v>9161</v>
      </c>
      <c r="D507" s="406">
        <v>10676</v>
      </c>
      <c r="E507" s="406">
        <v>10576</v>
      </c>
      <c r="F507" s="407">
        <v>0.9906</v>
      </c>
      <c r="G507" s="406">
        <v>1658</v>
      </c>
      <c r="H507" s="407">
        <v>0.1859</v>
      </c>
      <c r="I507" s="406">
        <v>10855</v>
      </c>
      <c r="J507" s="406">
        <v>1694</v>
      </c>
      <c r="K507" s="407">
        <v>0.184914310664775</v>
      </c>
      <c r="L507" s="409">
        <v>8918</v>
      </c>
      <c r="M507">
        <f t="shared" si="7"/>
        <v>5</v>
      </c>
    </row>
    <row r="508" ht="15.75" spans="1:14">
      <c r="A508" s="422">
        <v>2082601</v>
      </c>
      <c r="B508" s="415" t="s">
        <v>498</v>
      </c>
      <c r="C508" s="416">
        <v>100</v>
      </c>
      <c r="D508" s="416">
        <v>100</v>
      </c>
      <c r="E508" s="416">
        <v>0</v>
      </c>
      <c r="F508" s="219">
        <v>0</v>
      </c>
      <c r="G508" s="416">
        <v>0</v>
      </c>
      <c r="H508" s="219"/>
      <c r="I508" s="416">
        <v>50</v>
      </c>
      <c r="J508" s="416">
        <v>-50</v>
      </c>
      <c r="K508" s="219">
        <v>-0.5</v>
      </c>
      <c r="L508" s="409">
        <v>0</v>
      </c>
      <c r="M508">
        <f t="shared" si="7"/>
        <v>7</v>
      </c>
    </row>
    <row r="509" ht="15.75" spans="1:14">
      <c r="A509" s="422">
        <v>2082602</v>
      </c>
      <c r="B509" s="415" t="s">
        <v>499</v>
      </c>
      <c r="C509" s="416">
        <v>9061</v>
      </c>
      <c r="D509" s="417">
        <v>10576</v>
      </c>
      <c r="E509" s="416">
        <v>10576</v>
      </c>
      <c r="F509" s="219">
        <v>1</v>
      </c>
      <c r="G509" s="417">
        <v>1658</v>
      </c>
      <c r="H509" s="219">
        <v>0.1859</v>
      </c>
      <c r="I509" s="416">
        <v>10805</v>
      </c>
      <c r="J509" s="417">
        <v>1744</v>
      </c>
      <c r="K509" s="219">
        <v>0.192473236949564</v>
      </c>
      <c r="L509" s="409">
        <v>8918</v>
      </c>
      <c r="M509">
        <f t="shared" si="7"/>
        <v>7</v>
      </c>
    </row>
    <row r="510" ht="15.75" hidden="1" spans="1:14">
      <c r="A510" s="422">
        <v>2082699</v>
      </c>
      <c r="B510" s="415" t="s">
        <v>500</v>
      </c>
      <c r="C510" s="409">
        <v>0</v>
      </c>
      <c r="D510" s="409">
        <v>0</v>
      </c>
      <c r="E510" s="409">
        <v>0</v>
      </c>
      <c r="F510" s="420"/>
      <c r="G510" s="409">
        <v>0</v>
      </c>
      <c r="H510" s="420"/>
      <c r="I510" s="409">
        <v>0</v>
      </c>
      <c r="J510" s="409">
        <v>0</v>
      </c>
      <c r="K510" s="420" t="s">
        <v>155</v>
      </c>
      <c r="L510" s="409">
        <v>0</v>
      </c>
      <c r="M510">
        <f t="shared" si="7"/>
        <v>7</v>
      </c>
      <c r="N510" t="s">
        <v>156</v>
      </c>
    </row>
    <row r="511" ht="15.75" spans="1:14">
      <c r="A511" s="410">
        <v>20828</v>
      </c>
      <c r="B511" s="424" t="s">
        <v>501</v>
      </c>
      <c r="C511" s="412">
        <v>273</v>
      </c>
      <c r="D511" s="412">
        <v>291</v>
      </c>
      <c r="E511" s="412">
        <v>284</v>
      </c>
      <c r="F511" s="407">
        <v>0.9759</v>
      </c>
      <c r="G511" s="412">
        <v>-5</v>
      </c>
      <c r="H511" s="407">
        <v>-0.0173</v>
      </c>
      <c r="I511" s="412">
        <v>284</v>
      </c>
      <c r="J511" s="412">
        <v>11</v>
      </c>
      <c r="K511" s="407">
        <v>0.0402930402930403</v>
      </c>
      <c r="L511" s="409">
        <v>289</v>
      </c>
      <c r="M511">
        <f t="shared" si="7"/>
        <v>5</v>
      </c>
    </row>
    <row r="512" ht="15.75" spans="1:14">
      <c r="A512" s="422">
        <v>2082801</v>
      </c>
      <c r="B512" s="415" t="s">
        <v>152</v>
      </c>
      <c r="C512" s="416">
        <v>106</v>
      </c>
      <c r="D512" s="416">
        <v>117</v>
      </c>
      <c r="E512" s="416">
        <v>117</v>
      </c>
      <c r="F512" s="219">
        <v>1</v>
      </c>
      <c r="G512" s="416">
        <v>23</v>
      </c>
      <c r="H512" s="219">
        <v>0.2447</v>
      </c>
      <c r="I512" s="416">
        <v>137</v>
      </c>
      <c r="J512" s="416">
        <v>31</v>
      </c>
      <c r="K512" s="219">
        <v>0.292452830188679</v>
      </c>
      <c r="L512" s="409">
        <v>94</v>
      </c>
      <c r="M512">
        <f t="shared" si="7"/>
        <v>7</v>
      </c>
    </row>
    <row r="513" ht="15.75" hidden="1" spans="1:14">
      <c r="A513" s="422">
        <v>2082802</v>
      </c>
      <c r="B513" s="415" t="s">
        <v>153</v>
      </c>
      <c r="C513" s="409">
        <v>0</v>
      </c>
      <c r="D513" s="409">
        <v>0</v>
      </c>
      <c r="E513" s="409">
        <v>0</v>
      </c>
      <c r="F513" s="420"/>
      <c r="G513" s="409">
        <v>0</v>
      </c>
      <c r="H513" s="420"/>
      <c r="I513" s="409">
        <v>0</v>
      </c>
      <c r="J513" s="409">
        <v>0</v>
      </c>
      <c r="K513" s="420" t="s">
        <v>155</v>
      </c>
      <c r="L513" s="409">
        <v>0</v>
      </c>
      <c r="M513">
        <f t="shared" si="7"/>
        <v>7</v>
      </c>
      <c r="N513" t="s">
        <v>156</v>
      </c>
    </row>
    <row r="514" ht="15.75" hidden="1" spans="1:14">
      <c r="A514" s="422">
        <v>2082803</v>
      </c>
      <c r="B514" s="415" t="s">
        <v>154</v>
      </c>
      <c r="C514" s="409">
        <v>0</v>
      </c>
      <c r="D514" s="409">
        <v>0</v>
      </c>
      <c r="E514" s="409">
        <v>0</v>
      </c>
      <c r="F514" s="420"/>
      <c r="G514" s="409">
        <v>0</v>
      </c>
      <c r="H514" s="420"/>
      <c r="I514" s="409">
        <v>0</v>
      </c>
      <c r="J514" s="409">
        <v>0</v>
      </c>
      <c r="K514" s="420" t="s">
        <v>155</v>
      </c>
      <c r="L514" s="409">
        <v>0</v>
      </c>
      <c r="M514">
        <f t="shared" si="7"/>
        <v>7</v>
      </c>
      <c r="N514" t="s">
        <v>156</v>
      </c>
    </row>
    <row r="515" ht="15.75" spans="1:14">
      <c r="A515" s="422">
        <v>2082804</v>
      </c>
      <c r="B515" s="415" t="s">
        <v>502</v>
      </c>
      <c r="C515" s="416">
        <v>107</v>
      </c>
      <c r="D515" s="416">
        <v>112</v>
      </c>
      <c r="E515" s="416">
        <v>105</v>
      </c>
      <c r="F515" s="219">
        <v>0.9375</v>
      </c>
      <c r="G515" s="416">
        <v>-32</v>
      </c>
      <c r="H515" s="219">
        <v>-0.2336</v>
      </c>
      <c r="I515" s="416">
        <v>109</v>
      </c>
      <c r="J515" s="416">
        <v>2</v>
      </c>
      <c r="K515" s="219">
        <v>0.0186915887850467</v>
      </c>
      <c r="L515" s="409">
        <v>137</v>
      </c>
      <c r="M515">
        <f t="shared" si="7"/>
        <v>7</v>
      </c>
    </row>
    <row r="516" ht="15.75" hidden="1" spans="1:14">
      <c r="A516" s="422">
        <v>2082805</v>
      </c>
      <c r="B516" s="415" t="s">
        <v>503</v>
      </c>
      <c r="C516" s="409">
        <v>0</v>
      </c>
      <c r="D516" s="409">
        <v>0</v>
      </c>
      <c r="E516" s="409">
        <v>0</v>
      </c>
      <c r="F516" s="420"/>
      <c r="G516" s="409">
        <v>0</v>
      </c>
      <c r="H516" s="420"/>
      <c r="I516" s="409">
        <v>0</v>
      </c>
      <c r="J516" s="409">
        <v>0</v>
      </c>
      <c r="K516" s="420" t="s">
        <v>155</v>
      </c>
      <c r="L516" s="409">
        <v>0</v>
      </c>
      <c r="M516">
        <f t="shared" si="7"/>
        <v>7</v>
      </c>
      <c r="N516" t="s">
        <v>156</v>
      </c>
    </row>
    <row r="517" ht="15.75" spans="1:14">
      <c r="A517" s="422">
        <v>2082806</v>
      </c>
      <c r="B517" s="415" t="s">
        <v>187</v>
      </c>
      <c r="C517" s="416">
        <v>2</v>
      </c>
      <c r="D517" s="416">
        <v>2</v>
      </c>
      <c r="E517" s="416">
        <v>2</v>
      </c>
      <c r="F517" s="219">
        <v>1</v>
      </c>
      <c r="G517" s="416">
        <v>0</v>
      </c>
      <c r="H517" s="219">
        <v>0</v>
      </c>
      <c r="I517" s="416">
        <v>2</v>
      </c>
      <c r="J517" s="416">
        <v>0</v>
      </c>
      <c r="K517" s="219">
        <v>0</v>
      </c>
      <c r="L517" s="409">
        <v>2</v>
      </c>
      <c r="M517">
        <f t="shared" si="7"/>
        <v>7</v>
      </c>
    </row>
    <row r="518" ht="15.75" spans="1:14">
      <c r="A518" s="422">
        <v>2082850</v>
      </c>
      <c r="B518" s="415" t="s">
        <v>162</v>
      </c>
      <c r="C518" s="416">
        <v>22</v>
      </c>
      <c r="D518" s="416">
        <v>23</v>
      </c>
      <c r="E518" s="416">
        <v>23</v>
      </c>
      <c r="F518" s="219">
        <v>1</v>
      </c>
      <c r="G518" s="416">
        <v>3</v>
      </c>
      <c r="H518" s="219">
        <v>0.15</v>
      </c>
      <c r="I518" s="416">
        <v>0</v>
      </c>
      <c r="J518" s="416">
        <v>-22</v>
      </c>
      <c r="K518" s="219">
        <v>-1</v>
      </c>
      <c r="L518" s="409">
        <v>20</v>
      </c>
      <c r="M518">
        <f t="shared" si="7"/>
        <v>7</v>
      </c>
    </row>
    <row r="519" ht="15.75" spans="1:14">
      <c r="A519" s="422">
        <v>2082899</v>
      </c>
      <c r="B519" s="415" t="s">
        <v>504</v>
      </c>
      <c r="C519" s="416">
        <v>36</v>
      </c>
      <c r="D519" s="416">
        <v>37</v>
      </c>
      <c r="E519" s="416">
        <v>37</v>
      </c>
      <c r="F519" s="219">
        <v>1</v>
      </c>
      <c r="G519" s="416">
        <v>1</v>
      </c>
      <c r="H519" s="219">
        <v>0.0278</v>
      </c>
      <c r="I519" s="416">
        <v>36</v>
      </c>
      <c r="J519" s="416">
        <v>0</v>
      </c>
      <c r="K519" s="219">
        <v>0</v>
      </c>
      <c r="L519" s="409">
        <v>36</v>
      </c>
      <c r="M519">
        <f t="shared" ref="M519:M582" si="8">LEN(A519)</f>
        <v>7</v>
      </c>
    </row>
    <row r="520" ht="15.75" spans="1:14">
      <c r="A520" s="410">
        <v>20830</v>
      </c>
      <c r="B520" s="424" t="s">
        <v>505</v>
      </c>
      <c r="C520" s="406">
        <v>1138</v>
      </c>
      <c r="D520" s="406">
        <v>1185</v>
      </c>
      <c r="E520" s="406">
        <v>1669</v>
      </c>
      <c r="F520" s="407">
        <v>1.4084</v>
      </c>
      <c r="G520" s="412">
        <v>-324</v>
      </c>
      <c r="H520" s="407">
        <v>-0.1626</v>
      </c>
      <c r="I520" s="406">
        <v>1074</v>
      </c>
      <c r="J520" s="412">
        <v>-64</v>
      </c>
      <c r="K520" s="407">
        <v>-0.0562390158172232</v>
      </c>
      <c r="L520" s="409">
        <v>1993</v>
      </c>
      <c r="M520">
        <f t="shared" si="8"/>
        <v>5</v>
      </c>
    </row>
    <row r="521" ht="15.75" spans="1:14">
      <c r="A521" s="422">
        <v>2083001</v>
      </c>
      <c r="B521" s="415" t="s">
        <v>506</v>
      </c>
      <c r="C521" s="416">
        <v>112</v>
      </c>
      <c r="D521" s="416">
        <v>112</v>
      </c>
      <c r="E521" s="416">
        <v>98</v>
      </c>
      <c r="F521" s="219">
        <v>0.875</v>
      </c>
      <c r="G521" s="416">
        <v>44</v>
      </c>
      <c r="H521" s="219">
        <v>0.8148</v>
      </c>
      <c r="I521" s="416">
        <v>87</v>
      </c>
      <c r="J521" s="416">
        <v>-25</v>
      </c>
      <c r="K521" s="219">
        <v>-0.223214285714286</v>
      </c>
      <c r="L521" s="409">
        <v>54</v>
      </c>
      <c r="M521">
        <f t="shared" si="8"/>
        <v>7</v>
      </c>
    </row>
    <row r="522" ht="15.75" spans="1:14">
      <c r="A522" s="422">
        <v>2083099</v>
      </c>
      <c r="B522" s="415" t="s">
        <v>507</v>
      </c>
      <c r="C522" s="416">
        <v>1026</v>
      </c>
      <c r="D522" s="417">
        <v>1073</v>
      </c>
      <c r="E522" s="416">
        <v>1571</v>
      </c>
      <c r="F522" s="219">
        <v>1.4641</v>
      </c>
      <c r="G522" s="416">
        <v>-368</v>
      </c>
      <c r="H522" s="219">
        <v>-0.1898</v>
      </c>
      <c r="I522" s="416">
        <v>987</v>
      </c>
      <c r="J522" s="416">
        <v>-39</v>
      </c>
      <c r="K522" s="219">
        <v>-0.0380116959064327</v>
      </c>
      <c r="L522" s="409">
        <v>1939</v>
      </c>
      <c r="M522">
        <f t="shared" si="8"/>
        <v>7</v>
      </c>
    </row>
    <row r="523" ht="15.75" spans="1:14">
      <c r="A523" s="410">
        <v>20899</v>
      </c>
      <c r="B523" s="421" t="s">
        <v>508</v>
      </c>
      <c r="C523" s="412">
        <v>272</v>
      </c>
      <c r="D523" s="412">
        <v>300</v>
      </c>
      <c r="E523" s="412">
        <v>296</v>
      </c>
      <c r="F523" s="407">
        <v>0.9867</v>
      </c>
      <c r="G523" s="412">
        <v>-95</v>
      </c>
      <c r="H523" s="407">
        <v>-0.243</v>
      </c>
      <c r="I523" s="412">
        <v>264</v>
      </c>
      <c r="J523" s="412">
        <v>-8</v>
      </c>
      <c r="K523" s="407">
        <v>-0.0294117647058824</v>
      </c>
      <c r="L523" s="409">
        <v>391</v>
      </c>
      <c r="M523">
        <f t="shared" si="8"/>
        <v>5</v>
      </c>
    </row>
    <row r="524" ht="15.75" spans="1:14">
      <c r="A524" s="422">
        <v>2089999</v>
      </c>
      <c r="B524" s="415" t="s">
        <v>508</v>
      </c>
      <c r="C524" s="416">
        <v>272</v>
      </c>
      <c r="D524" s="416">
        <v>300</v>
      </c>
      <c r="E524" s="416">
        <v>296</v>
      </c>
      <c r="F524" s="219">
        <v>0.9867</v>
      </c>
      <c r="G524" s="416">
        <v>-95</v>
      </c>
      <c r="H524" s="219">
        <v>-0.243</v>
      </c>
      <c r="I524" s="416">
        <v>264</v>
      </c>
      <c r="J524" s="416">
        <v>-8</v>
      </c>
      <c r="K524" s="219">
        <v>-0.0294117647058824</v>
      </c>
      <c r="L524" s="409">
        <v>391</v>
      </c>
      <c r="M524">
        <f t="shared" si="8"/>
        <v>7</v>
      </c>
    </row>
    <row r="525" ht="15.75" spans="1:14">
      <c r="A525" s="427">
        <v>210</v>
      </c>
      <c r="B525" s="405" t="s">
        <v>509</v>
      </c>
      <c r="C525" s="406">
        <v>19352</v>
      </c>
      <c r="D525" s="406">
        <v>19639</v>
      </c>
      <c r="E525" s="406">
        <v>19009</v>
      </c>
      <c r="F525" s="407">
        <v>14</v>
      </c>
      <c r="G525" s="406">
        <v>1194</v>
      </c>
      <c r="H525" s="407">
        <v>0.067</v>
      </c>
      <c r="I525" s="406">
        <v>20754</v>
      </c>
      <c r="J525" s="406">
        <v>1402</v>
      </c>
      <c r="K525" s="407">
        <v>0.0724472922695329</v>
      </c>
      <c r="L525" s="409">
        <v>17815</v>
      </c>
      <c r="M525">
        <f t="shared" si="8"/>
        <v>3</v>
      </c>
    </row>
    <row r="526" ht="15.75" spans="1:14">
      <c r="A526" s="410">
        <v>21001</v>
      </c>
      <c r="B526" s="421" t="s">
        <v>510</v>
      </c>
      <c r="C526" s="412">
        <v>479</v>
      </c>
      <c r="D526" s="412">
        <v>700</v>
      </c>
      <c r="E526" s="412">
        <v>680</v>
      </c>
      <c r="F526" s="407">
        <v>0.9714</v>
      </c>
      <c r="G526" s="412">
        <v>-145</v>
      </c>
      <c r="H526" s="407">
        <v>-0.1758</v>
      </c>
      <c r="I526" s="412">
        <v>488</v>
      </c>
      <c r="J526" s="412">
        <v>9</v>
      </c>
      <c r="K526" s="407">
        <v>0.0187891440501044</v>
      </c>
      <c r="L526" s="409">
        <v>825</v>
      </c>
      <c r="M526">
        <f t="shared" si="8"/>
        <v>5</v>
      </c>
    </row>
    <row r="527" ht="15.75" spans="1:14">
      <c r="A527" s="422">
        <v>2100101</v>
      </c>
      <c r="B527" s="415" t="s">
        <v>152</v>
      </c>
      <c r="C527" s="416">
        <v>393</v>
      </c>
      <c r="D527" s="416">
        <v>449</v>
      </c>
      <c r="E527" s="416">
        <v>435</v>
      </c>
      <c r="F527" s="219">
        <v>0.9688</v>
      </c>
      <c r="G527" s="416">
        <v>5</v>
      </c>
      <c r="H527" s="219">
        <v>0.0116</v>
      </c>
      <c r="I527" s="416">
        <v>406</v>
      </c>
      <c r="J527" s="416">
        <v>13</v>
      </c>
      <c r="K527" s="219">
        <v>0.0330788804071247</v>
      </c>
      <c r="L527" s="409">
        <v>430</v>
      </c>
      <c r="M527">
        <f t="shared" si="8"/>
        <v>7</v>
      </c>
    </row>
    <row r="528" ht="15.75" hidden="1" spans="1:14">
      <c r="A528" s="422">
        <v>2100102</v>
      </c>
      <c r="B528" s="415" t="s">
        <v>153</v>
      </c>
      <c r="C528" s="409">
        <v>0</v>
      </c>
      <c r="D528" s="409">
        <v>0</v>
      </c>
      <c r="E528" s="409">
        <v>0</v>
      </c>
      <c r="F528" s="420"/>
      <c r="G528" s="409">
        <v>0</v>
      </c>
      <c r="H528" s="420"/>
      <c r="I528" s="409">
        <v>0</v>
      </c>
      <c r="J528" s="409">
        <v>0</v>
      </c>
      <c r="K528" s="420" t="s">
        <v>155</v>
      </c>
      <c r="L528" s="409">
        <v>0</v>
      </c>
      <c r="M528">
        <f t="shared" si="8"/>
        <v>7</v>
      </c>
      <c r="N528" t="s">
        <v>156</v>
      </c>
    </row>
    <row r="529" ht="15.75" hidden="1" spans="1:14">
      <c r="A529" s="422">
        <v>2100103</v>
      </c>
      <c r="B529" s="415" t="s">
        <v>154</v>
      </c>
      <c r="C529" s="409">
        <v>0</v>
      </c>
      <c r="D529" s="409">
        <v>0</v>
      </c>
      <c r="E529" s="409">
        <v>0</v>
      </c>
      <c r="F529" s="420"/>
      <c r="G529" s="409">
        <v>0</v>
      </c>
      <c r="H529" s="420"/>
      <c r="I529" s="409">
        <v>0</v>
      </c>
      <c r="J529" s="409">
        <v>0</v>
      </c>
      <c r="K529" s="420" t="s">
        <v>155</v>
      </c>
      <c r="L529" s="409">
        <v>0</v>
      </c>
      <c r="M529">
        <f t="shared" si="8"/>
        <v>7</v>
      </c>
      <c r="N529" t="s">
        <v>156</v>
      </c>
    </row>
    <row r="530" ht="15.75" spans="1:14">
      <c r="A530" s="422">
        <v>2100199</v>
      </c>
      <c r="B530" s="415" t="s">
        <v>511</v>
      </c>
      <c r="C530" s="416">
        <v>86</v>
      </c>
      <c r="D530" s="416">
        <v>251</v>
      </c>
      <c r="E530" s="416">
        <v>245</v>
      </c>
      <c r="F530" s="219">
        <v>0.9761</v>
      </c>
      <c r="G530" s="416">
        <v>-150</v>
      </c>
      <c r="H530" s="219">
        <v>-0.3797</v>
      </c>
      <c r="I530" s="416">
        <v>82</v>
      </c>
      <c r="J530" s="416">
        <v>-4</v>
      </c>
      <c r="K530" s="219">
        <v>-0.0465116279069767</v>
      </c>
      <c r="L530" s="409">
        <v>395</v>
      </c>
      <c r="M530">
        <f t="shared" si="8"/>
        <v>7</v>
      </c>
    </row>
    <row r="531" ht="15.75" spans="1:14">
      <c r="A531" s="410">
        <v>21002</v>
      </c>
      <c r="B531" s="421" t="s">
        <v>512</v>
      </c>
      <c r="C531" s="406">
        <v>1170</v>
      </c>
      <c r="D531" s="412">
        <v>586</v>
      </c>
      <c r="E531" s="412">
        <v>558</v>
      </c>
      <c r="F531" s="407">
        <v>0.9522</v>
      </c>
      <c r="G531" s="412">
        <v>176</v>
      </c>
      <c r="H531" s="407">
        <v>0.4607</v>
      </c>
      <c r="I531" s="406">
        <v>1125</v>
      </c>
      <c r="J531" s="412">
        <v>-45</v>
      </c>
      <c r="K531" s="407">
        <v>-0.0384615384615385</v>
      </c>
      <c r="L531" s="409">
        <v>382</v>
      </c>
      <c r="M531">
        <f t="shared" si="8"/>
        <v>5</v>
      </c>
    </row>
    <row r="532" ht="15.75" hidden="1" spans="1:14">
      <c r="A532" s="422">
        <v>2100201</v>
      </c>
      <c r="B532" s="415" t="s">
        <v>513</v>
      </c>
      <c r="C532" s="409">
        <v>0</v>
      </c>
      <c r="D532" s="409">
        <v>0</v>
      </c>
      <c r="E532" s="409">
        <v>0</v>
      </c>
      <c r="F532" s="420"/>
      <c r="G532" s="409">
        <v>0</v>
      </c>
      <c r="H532" s="420"/>
      <c r="I532" s="409">
        <v>0</v>
      </c>
      <c r="J532" s="409">
        <v>0</v>
      </c>
      <c r="K532" s="420" t="s">
        <v>155</v>
      </c>
      <c r="L532" s="409">
        <v>0</v>
      </c>
      <c r="M532">
        <f t="shared" si="8"/>
        <v>7</v>
      </c>
      <c r="N532" t="s">
        <v>156</v>
      </c>
    </row>
    <row r="533" ht="15.75" hidden="1" spans="1:14">
      <c r="A533" s="422">
        <v>2100202</v>
      </c>
      <c r="B533" s="415" t="s">
        <v>514</v>
      </c>
      <c r="C533" s="409">
        <v>0</v>
      </c>
      <c r="D533" s="409">
        <v>0</v>
      </c>
      <c r="E533" s="409">
        <v>0</v>
      </c>
      <c r="F533" s="420"/>
      <c r="G533" s="409">
        <v>0</v>
      </c>
      <c r="H533" s="420"/>
      <c r="I533" s="409">
        <v>0</v>
      </c>
      <c r="J533" s="409">
        <v>0</v>
      </c>
      <c r="K533" s="420" t="s">
        <v>155</v>
      </c>
      <c r="L533" s="409">
        <v>0</v>
      </c>
      <c r="M533">
        <f t="shared" si="8"/>
        <v>7</v>
      </c>
      <c r="N533" t="s">
        <v>156</v>
      </c>
    </row>
    <row r="534" ht="15.75" hidden="1" spans="1:14">
      <c r="A534" s="422">
        <v>2100203</v>
      </c>
      <c r="B534" s="415" t="s">
        <v>515</v>
      </c>
      <c r="C534" s="409">
        <v>0</v>
      </c>
      <c r="D534" s="409">
        <v>0</v>
      </c>
      <c r="E534" s="409">
        <v>0</v>
      </c>
      <c r="F534" s="420"/>
      <c r="G534" s="409">
        <v>0</v>
      </c>
      <c r="H534" s="420"/>
      <c r="I534" s="409">
        <v>0</v>
      </c>
      <c r="J534" s="409">
        <v>0</v>
      </c>
      <c r="K534" s="420" t="s">
        <v>155</v>
      </c>
      <c r="L534" s="409">
        <v>0</v>
      </c>
      <c r="M534">
        <f t="shared" si="8"/>
        <v>7</v>
      </c>
      <c r="N534" t="s">
        <v>156</v>
      </c>
    </row>
    <row r="535" ht="15.75" hidden="1" spans="1:14">
      <c r="A535" s="422">
        <v>2100204</v>
      </c>
      <c r="B535" s="415" t="s">
        <v>516</v>
      </c>
      <c r="C535" s="409">
        <v>0</v>
      </c>
      <c r="D535" s="409">
        <v>0</v>
      </c>
      <c r="E535" s="409">
        <v>0</v>
      </c>
      <c r="F535" s="420"/>
      <c r="G535" s="409">
        <v>0</v>
      </c>
      <c r="H535" s="420"/>
      <c r="I535" s="409">
        <v>0</v>
      </c>
      <c r="J535" s="409">
        <v>0</v>
      </c>
      <c r="K535" s="420" t="s">
        <v>155</v>
      </c>
      <c r="L535" s="409">
        <v>0</v>
      </c>
      <c r="M535">
        <f t="shared" si="8"/>
        <v>7</v>
      </c>
      <c r="N535" t="s">
        <v>156</v>
      </c>
    </row>
    <row r="536" ht="15.75" hidden="1" spans="1:14">
      <c r="A536" s="422">
        <v>2100205</v>
      </c>
      <c r="B536" s="415" t="s">
        <v>517</v>
      </c>
      <c r="C536" s="409">
        <v>0</v>
      </c>
      <c r="D536" s="409">
        <v>0</v>
      </c>
      <c r="E536" s="409">
        <v>0</v>
      </c>
      <c r="F536" s="420"/>
      <c r="G536" s="409">
        <v>0</v>
      </c>
      <c r="H536" s="420"/>
      <c r="I536" s="409">
        <v>0</v>
      </c>
      <c r="J536" s="409">
        <v>0</v>
      </c>
      <c r="K536" s="420" t="s">
        <v>155</v>
      </c>
      <c r="L536" s="409">
        <v>0</v>
      </c>
      <c r="M536">
        <f t="shared" si="8"/>
        <v>7</v>
      </c>
      <c r="N536" t="s">
        <v>156</v>
      </c>
    </row>
    <row r="537" ht="15.75" spans="1:14">
      <c r="A537" s="422">
        <v>2100206</v>
      </c>
      <c r="B537" s="415" t="s">
        <v>518</v>
      </c>
      <c r="C537" s="416">
        <v>0</v>
      </c>
      <c r="D537" s="416">
        <v>86</v>
      </c>
      <c r="E537" s="416">
        <v>85</v>
      </c>
      <c r="F537" s="219">
        <v>0.9884</v>
      </c>
      <c r="G537" s="416">
        <v>85</v>
      </c>
      <c r="H537" s="219"/>
      <c r="I537" s="416">
        <v>0</v>
      </c>
      <c r="J537" s="416">
        <v>0</v>
      </c>
      <c r="K537" s="219" t="s">
        <v>155</v>
      </c>
      <c r="L537" s="409">
        <v>0</v>
      </c>
      <c r="M537">
        <f t="shared" si="8"/>
        <v>7</v>
      </c>
    </row>
    <row r="538" ht="15.75" hidden="1" spans="1:14">
      <c r="A538" s="422">
        <v>2100207</v>
      </c>
      <c r="B538" s="415" t="s">
        <v>519</v>
      </c>
      <c r="C538" s="409">
        <v>0</v>
      </c>
      <c r="D538" s="409">
        <v>0</v>
      </c>
      <c r="E538" s="409">
        <v>0</v>
      </c>
      <c r="F538" s="420"/>
      <c r="G538" s="409">
        <v>0</v>
      </c>
      <c r="H538" s="420"/>
      <c r="I538" s="409">
        <v>0</v>
      </c>
      <c r="J538" s="409">
        <v>0</v>
      </c>
      <c r="K538" s="420" t="s">
        <v>155</v>
      </c>
      <c r="L538" s="409">
        <v>0</v>
      </c>
      <c r="M538">
        <f t="shared" si="8"/>
        <v>7</v>
      </c>
      <c r="N538" t="s">
        <v>156</v>
      </c>
    </row>
    <row r="539" ht="15.75" hidden="1" spans="1:14">
      <c r="A539" s="422">
        <v>2100213</v>
      </c>
      <c r="B539" s="415" t="s">
        <v>520</v>
      </c>
      <c r="C539" s="409">
        <v>0</v>
      </c>
      <c r="D539" s="409">
        <v>0</v>
      </c>
      <c r="E539" s="409">
        <v>0</v>
      </c>
      <c r="F539" s="420"/>
      <c r="G539" s="409">
        <v>0</v>
      </c>
      <c r="H539" s="420"/>
      <c r="I539" s="409">
        <v>0</v>
      </c>
      <c r="J539" s="409">
        <v>0</v>
      </c>
      <c r="K539" s="420" t="s">
        <v>155</v>
      </c>
      <c r="L539" s="409">
        <v>0</v>
      </c>
      <c r="M539">
        <f t="shared" si="8"/>
        <v>7</v>
      </c>
      <c r="N539" t="s">
        <v>156</v>
      </c>
    </row>
    <row r="540" ht="15.75" spans="1:14">
      <c r="A540" s="422">
        <v>2100299</v>
      </c>
      <c r="B540" s="415" t="s">
        <v>521</v>
      </c>
      <c r="C540" s="416">
        <v>1170</v>
      </c>
      <c r="D540" s="416">
        <v>500</v>
      </c>
      <c r="E540" s="416">
        <v>473</v>
      </c>
      <c r="F540" s="219">
        <v>0.946</v>
      </c>
      <c r="G540" s="416">
        <v>91</v>
      </c>
      <c r="H540" s="219">
        <v>0.2382</v>
      </c>
      <c r="I540" s="416">
        <v>1125</v>
      </c>
      <c r="J540" s="416">
        <v>-45</v>
      </c>
      <c r="K540" s="219">
        <v>-0.0384615384615385</v>
      </c>
      <c r="L540" s="409">
        <v>382</v>
      </c>
      <c r="M540">
        <f t="shared" si="8"/>
        <v>7</v>
      </c>
    </row>
    <row r="541" ht="15.75" spans="1:14">
      <c r="A541" s="410">
        <v>21003</v>
      </c>
      <c r="B541" s="421" t="s">
        <v>522</v>
      </c>
      <c r="C541" s="406">
        <v>2608</v>
      </c>
      <c r="D541" s="406">
        <v>2739</v>
      </c>
      <c r="E541" s="406">
        <v>2417</v>
      </c>
      <c r="F541" s="407">
        <v>0.8824</v>
      </c>
      <c r="G541" s="412">
        <v>-14</v>
      </c>
      <c r="H541" s="407">
        <v>-0.0058</v>
      </c>
      <c r="I541" s="406">
        <v>2637</v>
      </c>
      <c r="J541" s="412">
        <v>29</v>
      </c>
      <c r="K541" s="407">
        <v>0.0111196319018405</v>
      </c>
      <c r="L541" s="409">
        <v>2431</v>
      </c>
      <c r="M541">
        <f t="shared" si="8"/>
        <v>5</v>
      </c>
    </row>
    <row r="542" ht="15.75" hidden="1" spans="1:14">
      <c r="A542" s="422">
        <v>2100301</v>
      </c>
      <c r="B542" s="415" t="s">
        <v>523</v>
      </c>
      <c r="C542" s="409">
        <v>0</v>
      </c>
      <c r="D542" s="409">
        <v>0</v>
      </c>
      <c r="E542" s="409">
        <v>0</v>
      </c>
      <c r="F542" s="420"/>
      <c r="G542" s="409">
        <v>0</v>
      </c>
      <c r="H542" s="420"/>
      <c r="I542" s="409">
        <v>0</v>
      </c>
      <c r="J542" s="409">
        <v>0</v>
      </c>
      <c r="K542" s="420" t="s">
        <v>155</v>
      </c>
      <c r="L542" s="409">
        <v>0</v>
      </c>
      <c r="M542">
        <f t="shared" si="8"/>
        <v>7</v>
      </c>
      <c r="N542" t="s">
        <v>156</v>
      </c>
    </row>
    <row r="543" ht="15.75" spans="1:14">
      <c r="A543" s="422">
        <v>2100302</v>
      </c>
      <c r="B543" s="415" t="s">
        <v>524</v>
      </c>
      <c r="C543" s="416">
        <v>2210</v>
      </c>
      <c r="D543" s="417">
        <v>2209</v>
      </c>
      <c r="E543" s="416">
        <v>1885</v>
      </c>
      <c r="F543" s="219">
        <v>0.8533</v>
      </c>
      <c r="G543" s="416">
        <v>-65</v>
      </c>
      <c r="H543" s="219">
        <v>-0.0333</v>
      </c>
      <c r="I543" s="416">
        <v>2184</v>
      </c>
      <c r="J543" s="416">
        <v>-26</v>
      </c>
      <c r="K543" s="219">
        <v>-0.0117647058823529</v>
      </c>
      <c r="L543" s="409">
        <v>1950</v>
      </c>
      <c r="M543">
        <f t="shared" si="8"/>
        <v>7</v>
      </c>
    </row>
    <row r="544" ht="15.75" spans="1:14">
      <c r="A544" s="422">
        <v>2100399</v>
      </c>
      <c r="B544" s="415" t="s">
        <v>525</v>
      </c>
      <c r="C544" s="416">
        <v>398</v>
      </c>
      <c r="D544" s="416">
        <v>530</v>
      </c>
      <c r="E544" s="416">
        <v>532</v>
      </c>
      <c r="F544" s="219">
        <v>1.0038</v>
      </c>
      <c r="G544" s="416">
        <v>51</v>
      </c>
      <c r="H544" s="219">
        <v>0.106</v>
      </c>
      <c r="I544" s="416">
        <v>453</v>
      </c>
      <c r="J544" s="416">
        <v>55</v>
      </c>
      <c r="K544" s="219">
        <v>0.138190954773869</v>
      </c>
      <c r="L544" s="409">
        <v>481</v>
      </c>
      <c r="M544">
        <f t="shared" si="8"/>
        <v>7</v>
      </c>
    </row>
    <row r="545" ht="15.75" spans="1:14">
      <c r="A545" s="410">
        <v>21004</v>
      </c>
      <c r="B545" s="421" t="s">
        <v>526</v>
      </c>
      <c r="C545" s="406">
        <v>3367</v>
      </c>
      <c r="D545" s="406">
        <v>3624</v>
      </c>
      <c r="E545" s="406">
        <v>3304</v>
      </c>
      <c r="F545" s="407">
        <v>0.9117</v>
      </c>
      <c r="G545" s="412">
        <v>187</v>
      </c>
      <c r="H545" s="407">
        <v>0.06</v>
      </c>
      <c r="I545" s="406">
        <v>3118</v>
      </c>
      <c r="J545" s="412">
        <v>-249</v>
      </c>
      <c r="K545" s="407">
        <v>-0.0739530739530739</v>
      </c>
      <c r="L545" s="409">
        <v>3117</v>
      </c>
      <c r="M545">
        <f t="shared" si="8"/>
        <v>5</v>
      </c>
    </row>
    <row r="546" ht="15.75" spans="1:14">
      <c r="A546" s="422">
        <v>2100401</v>
      </c>
      <c r="B546" s="415" t="s">
        <v>527</v>
      </c>
      <c r="C546" s="416">
        <v>336</v>
      </c>
      <c r="D546" s="416">
        <v>416</v>
      </c>
      <c r="E546" s="416">
        <v>356</v>
      </c>
      <c r="F546" s="219">
        <v>0.8558</v>
      </c>
      <c r="G546" s="416">
        <v>43</v>
      </c>
      <c r="H546" s="219">
        <v>0.1374</v>
      </c>
      <c r="I546" s="416">
        <v>329</v>
      </c>
      <c r="J546" s="416">
        <v>-7</v>
      </c>
      <c r="K546" s="219">
        <v>-0.0208333333333333</v>
      </c>
      <c r="L546" s="409">
        <v>313</v>
      </c>
      <c r="M546">
        <f t="shared" si="8"/>
        <v>7</v>
      </c>
    </row>
    <row r="547" ht="15.75" spans="1:14">
      <c r="A547" s="422">
        <v>2100402</v>
      </c>
      <c r="B547" s="415" t="s">
        <v>528</v>
      </c>
      <c r="C547" s="416">
        <v>159</v>
      </c>
      <c r="D547" s="416">
        <v>169</v>
      </c>
      <c r="E547" s="416">
        <v>165</v>
      </c>
      <c r="F547" s="219">
        <v>0.9763</v>
      </c>
      <c r="G547" s="416">
        <v>-37</v>
      </c>
      <c r="H547" s="219">
        <v>-0.1832</v>
      </c>
      <c r="I547" s="416">
        <v>154</v>
      </c>
      <c r="J547" s="416">
        <v>-5</v>
      </c>
      <c r="K547" s="219">
        <v>-0.0314465408805031</v>
      </c>
      <c r="L547" s="409">
        <v>202</v>
      </c>
      <c r="M547">
        <f t="shared" si="8"/>
        <v>7</v>
      </c>
    </row>
    <row r="548" ht="15.75" spans="1:14">
      <c r="A548" s="422">
        <v>2100403</v>
      </c>
      <c r="B548" s="415" t="s">
        <v>529</v>
      </c>
      <c r="C548" s="416">
        <v>370</v>
      </c>
      <c r="D548" s="416">
        <v>370</v>
      </c>
      <c r="E548" s="416">
        <v>348</v>
      </c>
      <c r="F548" s="219">
        <v>0.9405</v>
      </c>
      <c r="G548" s="416">
        <v>-22</v>
      </c>
      <c r="H548" s="219">
        <v>-0.0595</v>
      </c>
      <c r="I548" s="416">
        <v>370</v>
      </c>
      <c r="J548" s="416">
        <v>0</v>
      </c>
      <c r="K548" s="219">
        <v>0</v>
      </c>
      <c r="L548" s="409">
        <v>370</v>
      </c>
      <c r="M548">
        <f t="shared" si="8"/>
        <v>7</v>
      </c>
    </row>
    <row r="549" ht="15.75" hidden="1" spans="1:14">
      <c r="A549" s="422">
        <v>2100404</v>
      </c>
      <c r="B549" s="415" t="s">
        <v>530</v>
      </c>
      <c r="C549" s="409">
        <v>0</v>
      </c>
      <c r="D549" s="409">
        <v>0</v>
      </c>
      <c r="E549" s="409">
        <v>0</v>
      </c>
      <c r="F549" s="420"/>
      <c r="G549" s="409">
        <v>0</v>
      </c>
      <c r="H549" s="420"/>
      <c r="I549" s="409">
        <v>0</v>
      </c>
      <c r="J549" s="409">
        <v>0</v>
      </c>
      <c r="K549" s="420" t="s">
        <v>155</v>
      </c>
      <c r="L549" s="409">
        <v>0</v>
      </c>
      <c r="M549">
        <f t="shared" si="8"/>
        <v>7</v>
      </c>
      <c r="N549" t="s">
        <v>156</v>
      </c>
    </row>
    <row r="550" ht="15.75" hidden="1" spans="1:14">
      <c r="A550" s="422">
        <v>2100405</v>
      </c>
      <c r="B550" s="415" t="s">
        <v>531</v>
      </c>
      <c r="C550" s="409">
        <v>0</v>
      </c>
      <c r="D550" s="409">
        <v>0</v>
      </c>
      <c r="E550" s="409">
        <v>0</v>
      </c>
      <c r="F550" s="420"/>
      <c r="G550" s="409">
        <v>0</v>
      </c>
      <c r="H550" s="420"/>
      <c r="I550" s="409">
        <v>0</v>
      </c>
      <c r="J550" s="409">
        <v>0</v>
      </c>
      <c r="K550" s="420" t="s">
        <v>155</v>
      </c>
      <c r="L550" s="409">
        <v>0</v>
      </c>
      <c r="M550">
        <f t="shared" si="8"/>
        <v>7</v>
      </c>
      <c r="N550" t="s">
        <v>156</v>
      </c>
    </row>
    <row r="551" ht="15.75" hidden="1" spans="1:14">
      <c r="A551" s="422">
        <v>2100406</v>
      </c>
      <c r="B551" s="415" t="s">
        <v>532</v>
      </c>
      <c r="C551" s="409">
        <v>0</v>
      </c>
      <c r="D551" s="409">
        <v>0</v>
      </c>
      <c r="E551" s="409">
        <v>0</v>
      </c>
      <c r="F551" s="420"/>
      <c r="G551" s="409">
        <v>0</v>
      </c>
      <c r="H551" s="420"/>
      <c r="I551" s="409">
        <v>0</v>
      </c>
      <c r="J551" s="409">
        <v>0</v>
      </c>
      <c r="K551" s="420" t="s">
        <v>155</v>
      </c>
      <c r="L551" s="409">
        <v>0</v>
      </c>
      <c r="M551">
        <f t="shared" si="8"/>
        <v>7</v>
      </c>
      <c r="N551" t="s">
        <v>156</v>
      </c>
    </row>
    <row r="552" ht="15.75" hidden="1" spans="1:14">
      <c r="A552" s="422">
        <v>2100407</v>
      </c>
      <c r="B552" s="415" t="s">
        <v>533</v>
      </c>
      <c r="C552" s="409">
        <v>0</v>
      </c>
      <c r="D552" s="409">
        <v>0</v>
      </c>
      <c r="E552" s="409">
        <v>0</v>
      </c>
      <c r="F552" s="420"/>
      <c r="G552" s="409">
        <v>0</v>
      </c>
      <c r="H552" s="420"/>
      <c r="I552" s="409">
        <v>0</v>
      </c>
      <c r="J552" s="409">
        <v>0</v>
      </c>
      <c r="K552" s="420" t="s">
        <v>155</v>
      </c>
      <c r="L552" s="409">
        <v>0</v>
      </c>
      <c r="M552">
        <f t="shared" si="8"/>
        <v>7</v>
      </c>
      <c r="N552" t="s">
        <v>156</v>
      </c>
    </row>
    <row r="553" ht="15.75" spans="1:14">
      <c r="A553" s="422">
        <v>2100408</v>
      </c>
      <c r="B553" s="415" t="s">
        <v>534</v>
      </c>
      <c r="C553" s="416">
        <v>2053</v>
      </c>
      <c r="D553" s="417">
        <v>2175</v>
      </c>
      <c r="E553" s="416">
        <v>2100</v>
      </c>
      <c r="F553" s="219">
        <v>0.9655</v>
      </c>
      <c r="G553" s="416">
        <v>35</v>
      </c>
      <c r="H553" s="219">
        <v>0.0169</v>
      </c>
      <c r="I553" s="416">
        <v>2039</v>
      </c>
      <c r="J553" s="416">
        <v>-14</v>
      </c>
      <c r="K553" s="219">
        <v>-0.00681928884559182</v>
      </c>
      <c r="L553" s="409">
        <v>2065</v>
      </c>
      <c r="M553">
        <f t="shared" si="8"/>
        <v>7</v>
      </c>
    </row>
    <row r="554" ht="15.75" spans="1:14">
      <c r="A554" s="422">
        <v>2100409</v>
      </c>
      <c r="B554" s="415" t="s">
        <v>535</v>
      </c>
      <c r="C554" s="416">
        <v>286</v>
      </c>
      <c r="D554" s="416">
        <v>316</v>
      </c>
      <c r="E554" s="416">
        <v>177</v>
      </c>
      <c r="F554" s="219">
        <v>0.5601</v>
      </c>
      <c r="G554" s="416">
        <v>15</v>
      </c>
      <c r="H554" s="219">
        <v>0.0926</v>
      </c>
      <c r="I554" s="416">
        <v>177</v>
      </c>
      <c r="J554" s="416">
        <v>-109</v>
      </c>
      <c r="K554" s="219">
        <v>-0.381118881118881</v>
      </c>
      <c r="L554" s="409">
        <v>162</v>
      </c>
      <c r="M554">
        <f t="shared" si="8"/>
        <v>7</v>
      </c>
    </row>
    <row r="555" ht="15.75" spans="1:14">
      <c r="A555" s="422">
        <v>2100410</v>
      </c>
      <c r="B555" s="415" t="s">
        <v>536</v>
      </c>
      <c r="C555" s="416">
        <v>0</v>
      </c>
      <c r="D555" s="416">
        <v>0</v>
      </c>
      <c r="E555" s="416">
        <v>0</v>
      </c>
      <c r="F555" s="219"/>
      <c r="G555" s="416">
        <v>-5</v>
      </c>
      <c r="H555" s="219">
        <v>-1</v>
      </c>
      <c r="I555" s="416">
        <v>0</v>
      </c>
      <c r="J555" s="416">
        <v>0</v>
      </c>
      <c r="K555" s="219" t="s">
        <v>155</v>
      </c>
      <c r="L555" s="409">
        <v>5</v>
      </c>
      <c r="M555">
        <f t="shared" si="8"/>
        <v>7</v>
      </c>
    </row>
    <row r="556" ht="15.75" spans="1:14">
      <c r="A556" s="422">
        <v>2100499</v>
      </c>
      <c r="B556" s="415" t="s">
        <v>537</v>
      </c>
      <c r="C556" s="416">
        <v>163</v>
      </c>
      <c r="D556" s="416">
        <v>178</v>
      </c>
      <c r="E556" s="416">
        <v>158</v>
      </c>
      <c r="F556" s="219">
        <v>0.8876</v>
      </c>
      <c r="G556" s="416">
        <v>158</v>
      </c>
      <c r="H556" s="219"/>
      <c r="I556" s="416">
        <v>49</v>
      </c>
      <c r="J556" s="416">
        <v>-114</v>
      </c>
      <c r="K556" s="219">
        <v>-0.699386503067485</v>
      </c>
      <c r="L556" s="409">
        <v>0</v>
      </c>
      <c r="M556">
        <f t="shared" si="8"/>
        <v>7</v>
      </c>
    </row>
    <row r="557" ht="15.75" spans="1:14">
      <c r="A557" s="410">
        <v>21007</v>
      </c>
      <c r="B557" s="421" t="s">
        <v>538</v>
      </c>
      <c r="C557" s="406">
        <v>1653</v>
      </c>
      <c r="D557" s="406">
        <v>1411</v>
      </c>
      <c r="E557" s="406">
        <v>1248</v>
      </c>
      <c r="F557" s="407">
        <v>0.8845</v>
      </c>
      <c r="G557" s="412">
        <v>204</v>
      </c>
      <c r="H557" s="407">
        <v>0.1954</v>
      </c>
      <c r="I557" s="406">
        <v>1261</v>
      </c>
      <c r="J557" s="412">
        <v>-392</v>
      </c>
      <c r="K557" s="407">
        <v>-0.237144585601936</v>
      </c>
      <c r="L557" s="409">
        <v>1044</v>
      </c>
      <c r="M557">
        <f t="shared" si="8"/>
        <v>5</v>
      </c>
    </row>
    <row r="558" ht="15.75" hidden="1" spans="1:14">
      <c r="A558" s="422">
        <v>2100716</v>
      </c>
      <c r="B558" s="415" t="s">
        <v>539</v>
      </c>
      <c r="C558" s="409">
        <v>0</v>
      </c>
      <c r="D558" s="409">
        <v>0</v>
      </c>
      <c r="E558" s="409">
        <v>0</v>
      </c>
      <c r="F558" s="420"/>
      <c r="G558" s="409">
        <v>0</v>
      </c>
      <c r="H558" s="420"/>
      <c r="I558" s="409">
        <v>0</v>
      </c>
      <c r="J558" s="409">
        <v>0</v>
      </c>
      <c r="K558" s="420" t="s">
        <v>155</v>
      </c>
      <c r="L558" s="409">
        <v>0</v>
      </c>
      <c r="M558">
        <f t="shared" si="8"/>
        <v>7</v>
      </c>
      <c r="N558" t="s">
        <v>156</v>
      </c>
    </row>
    <row r="559" ht="15.75" spans="1:14">
      <c r="A559" s="422">
        <v>2100717</v>
      </c>
      <c r="B559" s="415" t="s">
        <v>540</v>
      </c>
      <c r="C559" s="416">
        <v>1638</v>
      </c>
      <c r="D559" s="417">
        <v>1396</v>
      </c>
      <c r="E559" s="416">
        <v>1248</v>
      </c>
      <c r="F559" s="219">
        <v>0.894</v>
      </c>
      <c r="G559" s="416">
        <v>263</v>
      </c>
      <c r="H559" s="219">
        <v>0.267</v>
      </c>
      <c r="I559" s="416">
        <v>1246</v>
      </c>
      <c r="J559" s="416">
        <v>-392</v>
      </c>
      <c r="K559" s="219">
        <v>-0.239316239316239</v>
      </c>
      <c r="L559" s="409">
        <v>985</v>
      </c>
      <c r="M559">
        <f t="shared" si="8"/>
        <v>7</v>
      </c>
    </row>
    <row r="560" ht="15.75" spans="1:14">
      <c r="A560" s="422">
        <v>2100799</v>
      </c>
      <c r="B560" s="415" t="s">
        <v>541</v>
      </c>
      <c r="C560" s="416">
        <v>15</v>
      </c>
      <c r="D560" s="416">
        <v>15</v>
      </c>
      <c r="E560" s="416">
        <v>0</v>
      </c>
      <c r="F560" s="219">
        <v>0</v>
      </c>
      <c r="G560" s="416">
        <v>-59</v>
      </c>
      <c r="H560" s="219">
        <v>-1</v>
      </c>
      <c r="I560" s="416">
        <v>15</v>
      </c>
      <c r="J560" s="416">
        <v>0</v>
      </c>
      <c r="K560" s="219">
        <v>0</v>
      </c>
      <c r="L560" s="409">
        <v>59</v>
      </c>
      <c r="M560">
        <f t="shared" si="8"/>
        <v>7</v>
      </c>
    </row>
    <row r="561" ht="15.75" spans="1:14">
      <c r="A561" s="410">
        <v>21011</v>
      </c>
      <c r="B561" s="424" t="s">
        <v>542</v>
      </c>
      <c r="C561" s="406">
        <v>5601</v>
      </c>
      <c r="D561" s="406">
        <v>5688</v>
      </c>
      <c r="E561" s="406">
        <v>5931</v>
      </c>
      <c r="F561" s="407">
        <v>1.0427</v>
      </c>
      <c r="G561" s="412">
        <v>482</v>
      </c>
      <c r="H561" s="407">
        <v>0.0885</v>
      </c>
      <c r="I561" s="406">
        <v>6245</v>
      </c>
      <c r="J561" s="412">
        <v>644</v>
      </c>
      <c r="K561" s="407">
        <v>0.114979467952151</v>
      </c>
      <c r="L561" s="409">
        <v>5449</v>
      </c>
      <c r="M561">
        <f t="shared" si="8"/>
        <v>5</v>
      </c>
    </row>
    <row r="562" ht="15.75" spans="1:14">
      <c r="A562" s="422">
        <v>2101101</v>
      </c>
      <c r="B562" s="415" t="s">
        <v>543</v>
      </c>
      <c r="C562" s="416">
        <v>1322</v>
      </c>
      <c r="D562" s="417">
        <v>1370</v>
      </c>
      <c r="E562" s="416">
        <v>1448</v>
      </c>
      <c r="F562" s="219">
        <v>1.0569</v>
      </c>
      <c r="G562" s="416">
        <v>206</v>
      </c>
      <c r="H562" s="219">
        <v>0.1659</v>
      </c>
      <c r="I562" s="416">
        <v>1444</v>
      </c>
      <c r="J562" s="416">
        <v>122</v>
      </c>
      <c r="K562" s="219">
        <v>0.0922844175491679</v>
      </c>
      <c r="L562" s="409">
        <v>1242</v>
      </c>
      <c r="M562">
        <f t="shared" si="8"/>
        <v>7</v>
      </c>
    </row>
    <row r="563" ht="15.75" spans="1:14">
      <c r="A563" s="422">
        <v>2101102</v>
      </c>
      <c r="B563" s="415" t="s">
        <v>544</v>
      </c>
      <c r="C563" s="416">
        <v>1507</v>
      </c>
      <c r="D563" s="417">
        <v>1508</v>
      </c>
      <c r="E563" s="416">
        <v>1603</v>
      </c>
      <c r="F563" s="219">
        <v>1.063</v>
      </c>
      <c r="G563" s="416">
        <v>96</v>
      </c>
      <c r="H563" s="219">
        <v>0.0637</v>
      </c>
      <c r="I563" s="416">
        <v>1682</v>
      </c>
      <c r="J563" s="416">
        <v>175</v>
      </c>
      <c r="K563" s="219">
        <v>0.116124751161248</v>
      </c>
      <c r="L563" s="409">
        <v>1507</v>
      </c>
      <c r="M563">
        <f t="shared" si="8"/>
        <v>7</v>
      </c>
    </row>
    <row r="564" ht="15.75" spans="1:14">
      <c r="A564" s="422">
        <v>2101103</v>
      </c>
      <c r="B564" s="415" t="s">
        <v>545</v>
      </c>
      <c r="C564" s="416">
        <v>2772</v>
      </c>
      <c r="D564" s="417">
        <v>2810</v>
      </c>
      <c r="E564" s="416">
        <v>2880</v>
      </c>
      <c r="F564" s="219">
        <v>1.0249</v>
      </c>
      <c r="G564" s="416">
        <v>180</v>
      </c>
      <c r="H564" s="219">
        <v>0.0667</v>
      </c>
      <c r="I564" s="416">
        <v>3119</v>
      </c>
      <c r="J564" s="416">
        <v>347</v>
      </c>
      <c r="K564" s="219">
        <v>0.125180375180375</v>
      </c>
      <c r="L564" s="409">
        <v>2700</v>
      </c>
      <c r="M564">
        <f t="shared" si="8"/>
        <v>7</v>
      </c>
    </row>
    <row r="565" ht="15.75" hidden="1" spans="1:14">
      <c r="A565" s="422">
        <v>2101199</v>
      </c>
      <c r="B565" s="415" t="s">
        <v>546</v>
      </c>
      <c r="C565" s="409">
        <v>0</v>
      </c>
      <c r="D565" s="409">
        <v>0</v>
      </c>
      <c r="E565" s="409">
        <v>0</v>
      </c>
      <c r="F565" s="420"/>
      <c r="G565" s="409">
        <v>0</v>
      </c>
      <c r="H565" s="420"/>
      <c r="I565" s="409">
        <v>0</v>
      </c>
      <c r="J565" s="409">
        <v>0</v>
      </c>
      <c r="K565" s="420" t="s">
        <v>155</v>
      </c>
      <c r="L565" s="409">
        <v>0</v>
      </c>
      <c r="M565">
        <f t="shared" si="8"/>
        <v>7</v>
      </c>
      <c r="N565" t="s">
        <v>156</v>
      </c>
    </row>
    <row r="566" ht="15.75" spans="1:14">
      <c r="A566" s="410">
        <v>21012</v>
      </c>
      <c r="B566" s="424" t="s">
        <v>547</v>
      </c>
      <c r="C566" s="406">
        <v>1600</v>
      </c>
      <c r="D566" s="406">
        <v>1533</v>
      </c>
      <c r="E566" s="406">
        <v>1533</v>
      </c>
      <c r="F566" s="407">
        <v>1</v>
      </c>
      <c r="G566" s="412">
        <v>29</v>
      </c>
      <c r="H566" s="407">
        <v>0.0193</v>
      </c>
      <c r="I566" s="406">
        <v>1600</v>
      </c>
      <c r="J566" s="412">
        <v>0</v>
      </c>
      <c r="K566" s="407">
        <v>0</v>
      </c>
      <c r="L566" s="409">
        <v>1504</v>
      </c>
      <c r="M566">
        <f t="shared" si="8"/>
        <v>5</v>
      </c>
    </row>
    <row r="567" ht="15.75" hidden="1" spans="1:14">
      <c r="A567" s="422">
        <v>2101201</v>
      </c>
      <c r="B567" s="415" t="s">
        <v>548</v>
      </c>
      <c r="C567" s="409">
        <v>0</v>
      </c>
      <c r="D567" s="409">
        <v>0</v>
      </c>
      <c r="E567" s="409">
        <v>0</v>
      </c>
      <c r="F567" s="420"/>
      <c r="G567" s="409">
        <v>0</v>
      </c>
      <c r="H567" s="420"/>
      <c r="I567" s="409">
        <v>0</v>
      </c>
      <c r="J567" s="409">
        <v>0</v>
      </c>
      <c r="K567" s="420" t="s">
        <v>155</v>
      </c>
      <c r="L567" s="409">
        <v>0</v>
      </c>
      <c r="M567">
        <f t="shared" si="8"/>
        <v>7</v>
      </c>
      <c r="N567" t="s">
        <v>156</v>
      </c>
    </row>
    <row r="568" ht="15.75" spans="1:14">
      <c r="A568" s="422">
        <v>2101202</v>
      </c>
      <c r="B568" s="415" t="s">
        <v>549</v>
      </c>
      <c r="C568" s="416">
        <v>1600</v>
      </c>
      <c r="D568" s="417">
        <v>1533</v>
      </c>
      <c r="E568" s="416">
        <v>1533</v>
      </c>
      <c r="F568" s="219">
        <v>1</v>
      </c>
      <c r="G568" s="416">
        <v>29</v>
      </c>
      <c r="H568" s="219">
        <v>0.0193</v>
      </c>
      <c r="I568" s="416">
        <v>1600</v>
      </c>
      <c r="J568" s="416">
        <v>0</v>
      </c>
      <c r="K568" s="219">
        <v>0</v>
      </c>
      <c r="L568" s="409">
        <v>1504</v>
      </c>
      <c r="M568">
        <f t="shared" si="8"/>
        <v>7</v>
      </c>
    </row>
    <row r="569" ht="15.75" hidden="1" spans="1:14">
      <c r="A569" s="422">
        <v>2101299</v>
      </c>
      <c r="B569" s="415" t="s">
        <v>550</v>
      </c>
      <c r="C569" s="409">
        <v>0</v>
      </c>
      <c r="D569" s="409">
        <v>0</v>
      </c>
      <c r="E569" s="409">
        <v>0</v>
      </c>
      <c r="F569" s="420"/>
      <c r="G569" s="409">
        <v>0</v>
      </c>
      <c r="H569" s="420"/>
      <c r="I569" s="409">
        <v>0</v>
      </c>
      <c r="J569" s="409">
        <v>0</v>
      </c>
      <c r="K569" s="420" t="s">
        <v>155</v>
      </c>
      <c r="L569" s="409">
        <v>0</v>
      </c>
      <c r="M569">
        <f t="shared" si="8"/>
        <v>7</v>
      </c>
      <c r="N569" t="s">
        <v>156</v>
      </c>
    </row>
    <row r="570" ht="15.75" spans="1:14">
      <c r="A570" s="410">
        <v>21013</v>
      </c>
      <c r="B570" s="424" t="s">
        <v>551</v>
      </c>
      <c r="C570" s="406">
        <v>2315</v>
      </c>
      <c r="D570" s="406">
        <v>2543</v>
      </c>
      <c r="E570" s="406">
        <v>2487</v>
      </c>
      <c r="F570" s="407">
        <v>0.978</v>
      </c>
      <c r="G570" s="412">
        <v>217</v>
      </c>
      <c r="H570" s="407">
        <v>0.0956</v>
      </c>
      <c r="I570" s="406">
        <v>2456</v>
      </c>
      <c r="J570" s="412">
        <v>141</v>
      </c>
      <c r="K570" s="407">
        <v>0.0609071274298056</v>
      </c>
      <c r="L570" s="409">
        <v>2270</v>
      </c>
      <c r="M570">
        <f t="shared" si="8"/>
        <v>5</v>
      </c>
    </row>
    <row r="571" ht="15.75" spans="1:14">
      <c r="A571" s="422">
        <v>2101301</v>
      </c>
      <c r="B571" s="415" t="s">
        <v>552</v>
      </c>
      <c r="C571" s="416">
        <v>2315</v>
      </c>
      <c r="D571" s="417">
        <v>2543</v>
      </c>
      <c r="E571" s="416">
        <v>2487</v>
      </c>
      <c r="F571" s="219">
        <v>0.978</v>
      </c>
      <c r="G571" s="416">
        <v>217</v>
      </c>
      <c r="H571" s="219">
        <v>0.0956</v>
      </c>
      <c r="I571" s="416">
        <v>2456</v>
      </c>
      <c r="J571" s="416">
        <v>141</v>
      </c>
      <c r="K571" s="219">
        <v>0.0609071274298056</v>
      </c>
      <c r="L571" s="409">
        <v>2270</v>
      </c>
      <c r="M571">
        <f t="shared" si="8"/>
        <v>7</v>
      </c>
    </row>
    <row r="572" ht="15.75" hidden="1" spans="1:14">
      <c r="A572" s="422">
        <v>2101302</v>
      </c>
      <c r="B572" s="415" t="s">
        <v>553</v>
      </c>
      <c r="C572" s="409">
        <v>0</v>
      </c>
      <c r="D572" s="409">
        <v>0</v>
      </c>
      <c r="E572" s="409">
        <v>0</v>
      </c>
      <c r="F572" s="420"/>
      <c r="G572" s="409">
        <v>0</v>
      </c>
      <c r="H572" s="420"/>
      <c r="I572" s="409">
        <v>0</v>
      </c>
      <c r="J572" s="409">
        <v>0</v>
      </c>
      <c r="K572" s="420" t="s">
        <v>155</v>
      </c>
      <c r="L572" s="409">
        <v>0</v>
      </c>
      <c r="M572">
        <f t="shared" si="8"/>
        <v>7</v>
      </c>
      <c r="N572" t="s">
        <v>156</v>
      </c>
    </row>
    <row r="573" ht="15.75" hidden="1" spans="1:14">
      <c r="A573" s="422">
        <v>2101399</v>
      </c>
      <c r="B573" s="415" t="s">
        <v>554</v>
      </c>
      <c r="C573" s="409">
        <v>0</v>
      </c>
      <c r="D573" s="409">
        <v>0</v>
      </c>
      <c r="E573" s="409">
        <v>0</v>
      </c>
      <c r="F573" s="420"/>
      <c r="G573" s="409">
        <v>0</v>
      </c>
      <c r="H573" s="420"/>
      <c r="I573" s="409">
        <v>0</v>
      </c>
      <c r="J573" s="409">
        <v>0</v>
      </c>
      <c r="K573" s="420" t="s">
        <v>155</v>
      </c>
      <c r="L573" s="409">
        <v>0</v>
      </c>
      <c r="M573">
        <f t="shared" si="8"/>
        <v>7</v>
      </c>
      <c r="N573" t="s">
        <v>156</v>
      </c>
    </row>
    <row r="574" ht="15.75" spans="1:14">
      <c r="A574" s="410">
        <v>21014</v>
      </c>
      <c r="B574" s="424" t="s">
        <v>555</v>
      </c>
      <c r="C574" s="412">
        <v>73</v>
      </c>
      <c r="D574" s="412">
        <v>79</v>
      </c>
      <c r="E574" s="412">
        <v>79</v>
      </c>
      <c r="F574" s="407">
        <v>1</v>
      </c>
      <c r="G574" s="412">
        <v>-15</v>
      </c>
      <c r="H574" s="407">
        <v>-0.1596</v>
      </c>
      <c r="I574" s="412">
        <v>99</v>
      </c>
      <c r="J574" s="412">
        <v>26</v>
      </c>
      <c r="K574" s="407">
        <v>0.356164383561644</v>
      </c>
      <c r="L574" s="409">
        <v>94</v>
      </c>
      <c r="M574">
        <f t="shared" si="8"/>
        <v>5</v>
      </c>
    </row>
    <row r="575" ht="15.75" spans="1:14">
      <c r="A575" s="422">
        <v>2101401</v>
      </c>
      <c r="B575" s="415" t="s">
        <v>556</v>
      </c>
      <c r="C575" s="416">
        <v>73</v>
      </c>
      <c r="D575" s="416">
        <v>79</v>
      </c>
      <c r="E575" s="416">
        <v>79</v>
      </c>
      <c r="F575" s="219">
        <v>1</v>
      </c>
      <c r="G575" s="416">
        <v>-15</v>
      </c>
      <c r="H575" s="219">
        <v>-0.1596</v>
      </c>
      <c r="I575" s="416">
        <v>99</v>
      </c>
      <c r="J575" s="416">
        <v>26</v>
      </c>
      <c r="K575" s="219">
        <v>0.356164383561644</v>
      </c>
      <c r="L575" s="409">
        <v>94</v>
      </c>
      <c r="M575">
        <f t="shared" si="8"/>
        <v>7</v>
      </c>
    </row>
    <row r="576" ht="15.75" hidden="1" spans="1:14">
      <c r="A576" s="422">
        <v>2101499</v>
      </c>
      <c r="B576" s="415" t="s">
        <v>557</v>
      </c>
      <c r="C576" s="409">
        <v>0</v>
      </c>
      <c r="D576" s="409">
        <v>0</v>
      </c>
      <c r="E576" s="409">
        <v>0</v>
      </c>
      <c r="F576" s="420"/>
      <c r="G576" s="409">
        <v>0</v>
      </c>
      <c r="H576" s="420"/>
      <c r="I576" s="409">
        <v>0</v>
      </c>
      <c r="J576" s="409">
        <v>0</v>
      </c>
      <c r="K576" s="420" t="s">
        <v>155</v>
      </c>
      <c r="L576" s="409">
        <v>0</v>
      </c>
      <c r="M576">
        <f t="shared" si="8"/>
        <v>7</v>
      </c>
      <c r="N576" t="s">
        <v>156</v>
      </c>
    </row>
    <row r="577" ht="15.75" spans="1:14">
      <c r="A577" s="410">
        <v>21015</v>
      </c>
      <c r="B577" s="424" t="s">
        <v>558</v>
      </c>
      <c r="C577" s="412">
        <v>424</v>
      </c>
      <c r="D577" s="412">
        <v>550</v>
      </c>
      <c r="E577" s="412">
        <v>530</v>
      </c>
      <c r="F577" s="407">
        <v>0.9636</v>
      </c>
      <c r="G577" s="412">
        <v>119</v>
      </c>
      <c r="H577" s="407">
        <v>0.2895</v>
      </c>
      <c r="I577" s="412">
        <v>416</v>
      </c>
      <c r="J577" s="412">
        <v>-8</v>
      </c>
      <c r="K577" s="407">
        <v>-0.0188679245283019</v>
      </c>
      <c r="L577" s="409">
        <v>411</v>
      </c>
      <c r="M577">
        <f t="shared" si="8"/>
        <v>5</v>
      </c>
    </row>
    <row r="578" ht="15.75" spans="1:14">
      <c r="A578" s="422">
        <v>2101501</v>
      </c>
      <c r="B578" s="415" t="s">
        <v>152</v>
      </c>
      <c r="C578" s="416">
        <v>353</v>
      </c>
      <c r="D578" s="416">
        <v>391</v>
      </c>
      <c r="E578" s="416">
        <v>388</v>
      </c>
      <c r="F578" s="219">
        <v>0.9923</v>
      </c>
      <c r="G578" s="416">
        <v>55</v>
      </c>
      <c r="H578" s="219">
        <v>0.1652</v>
      </c>
      <c r="I578" s="416">
        <v>376</v>
      </c>
      <c r="J578" s="416">
        <v>23</v>
      </c>
      <c r="K578" s="219">
        <v>0.0651558073654391</v>
      </c>
      <c r="L578" s="409">
        <v>333</v>
      </c>
      <c r="M578">
        <f t="shared" si="8"/>
        <v>7</v>
      </c>
    </row>
    <row r="579" ht="15.75" hidden="1" spans="1:14">
      <c r="A579" s="422">
        <v>2101502</v>
      </c>
      <c r="B579" s="415" t="s">
        <v>153</v>
      </c>
      <c r="C579" s="409">
        <v>0</v>
      </c>
      <c r="D579" s="409">
        <v>0</v>
      </c>
      <c r="E579" s="409">
        <v>0</v>
      </c>
      <c r="F579" s="420"/>
      <c r="G579" s="409">
        <v>0</v>
      </c>
      <c r="H579" s="420"/>
      <c r="I579" s="409">
        <v>0</v>
      </c>
      <c r="J579" s="409">
        <v>0</v>
      </c>
      <c r="K579" s="420" t="s">
        <v>155</v>
      </c>
      <c r="L579" s="409">
        <v>0</v>
      </c>
      <c r="M579">
        <f t="shared" si="8"/>
        <v>7</v>
      </c>
      <c r="N579" t="s">
        <v>156</v>
      </c>
    </row>
    <row r="580" ht="15.75" hidden="1" spans="1:14">
      <c r="A580" s="422">
        <v>2101503</v>
      </c>
      <c r="B580" s="415" t="s">
        <v>154</v>
      </c>
      <c r="C580" s="409">
        <v>0</v>
      </c>
      <c r="D580" s="409">
        <v>0</v>
      </c>
      <c r="E580" s="409">
        <v>0</v>
      </c>
      <c r="F580" s="420"/>
      <c r="G580" s="409">
        <v>0</v>
      </c>
      <c r="H580" s="420"/>
      <c r="I580" s="409">
        <v>0</v>
      </c>
      <c r="J580" s="409">
        <v>0</v>
      </c>
      <c r="K580" s="420" t="s">
        <v>155</v>
      </c>
      <c r="L580" s="409">
        <v>0</v>
      </c>
      <c r="M580">
        <f t="shared" si="8"/>
        <v>7</v>
      </c>
      <c r="N580" t="s">
        <v>156</v>
      </c>
    </row>
    <row r="581" ht="15.75" spans="1:14">
      <c r="A581" s="422">
        <v>2101504</v>
      </c>
      <c r="B581" s="415" t="s">
        <v>187</v>
      </c>
      <c r="C581" s="416">
        <v>5</v>
      </c>
      <c r="D581" s="416">
        <v>5</v>
      </c>
      <c r="E581" s="416">
        <v>5</v>
      </c>
      <c r="F581" s="219">
        <v>1</v>
      </c>
      <c r="G581" s="416">
        <v>-1</v>
      </c>
      <c r="H581" s="219">
        <v>-0.1667</v>
      </c>
      <c r="I581" s="416">
        <v>4</v>
      </c>
      <c r="J581" s="416">
        <v>-1</v>
      </c>
      <c r="K581" s="219">
        <v>-0.2</v>
      </c>
      <c r="L581" s="409">
        <v>6</v>
      </c>
      <c r="M581">
        <f t="shared" si="8"/>
        <v>7</v>
      </c>
    </row>
    <row r="582" ht="15.75" spans="1:14">
      <c r="A582" s="422">
        <v>2101505</v>
      </c>
      <c r="B582" s="415" t="s">
        <v>559</v>
      </c>
      <c r="C582" s="416">
        <v>17</v>
      </c>
      <c r="D582" s="416">
        <v>23</v>
      </c>
      <c r="E582" s="416">
        <v>10</v>
      </c>
      <c r="F582" s="219">
        <v>0.4348</v>
      </c>
      <c r="G582" s="416">
        <v>3</v>
      </c>
      <c r="H582" s="219">
        <v>0.4286</v>
      </c>
      <c r="I582" s="416">
        <v>5</v>
      </c>
      <c r="J582" s="416">
        <v>-12</v>
      </c>
      <c r="K582" s="219">
        <v>-0.705882352941177</v>
      </c>
      <c r="L582" s="409">
        <v>7</v>
      </c>
      <c r="M582">
        <f t="shared" si="8"/>
        <v>7</v>
      </c>
    </row>
    <row r="583" ht="15.75" spans="1:14">
      <c r="A583" s="422">
        <v>2101506</v>
      </c>
      <c r="B583" s="415" t="s">
        <v>560</v>
      </c>
      <c r="C583" s="416">
        <v>0</v>
      </c>
      <c r="D583" s="416">
        <v>0</v>
      </c>
      <c r="E583" s="416">
        <v>0</v>
      </c>
      <c r="F583" s="219"/>
      <c r="G583" s="416">
        <v>-8</v>
      </c>
      <c r="H583" s="219">
        <v>-1</v>
      </c>
      <c r="I583" s="416">
        <v>0</v>
      </c>
      <c r="J583" s="416">
        <v>0</v>
      </c>
      <c r="K583" s="219" t="s">
        <v>155</v>
      </c>
      <c r="L583" s="409">
        <v>8</v>
      </c>
      <c r="M583">
        <f t="shared" ref="M583:M646" si="9">LEN(A583)</f>
        <v>7</v>
      </c>
    </row>
    <row r="584" ht="15.75" hidden="1" spans="1:14">
      <c r="A584" s="422">
        <v>2101550</v>
      </c>
      <c r="B584" s="415" t="s">
        <v>162</v>
      </c>
      <c r="C584" s="409">
        <v>0</v>
      </c>
      <c r="D584" s="409">
        <v>0</v>
      </c>
      <c r="E584" s="409">
        <v>0</v>
      </c>
      <c r="F584" s="420"/>
      <c r="G584" s="409">
        <v>0</v>
      </c>
      <c r="H584" s="420"/>
      <c r="I584" s="409">
        <v>0</v>
      </c>
      <c r="J584" s="409">
        <v>0</v>
      </c>
      <c r="K584" s="420" t="s">
        <v>155</v>
      </c>
      <c r="L584" s="409">
        <v>0</v>
      </c>
      <c r="M584">
        <f t="shared" si="9"/>
        <v>7</v>
      </c>
      <c r="N584" t="s">
        <v>156</v>
      </c>
    </row>
    <row r="585" ht="15.75" spans="1:14">
      <c r="A585" s="422">
        <v>2101599</v>
      </c>
      <c r="B585" s="415" t="s">
        <v>561</v>
      </c>
      <c r="C585" s="416">
        <v>49</v>
      </c>
      <c r="D585" s="416">
        <v>131</v>
      </c>
      <c r="E585" s="416">
        <v>127</v>
      </c>
      <c r="F585" s="219">
        <v>0.9695</v>
      </c>
      <c r="G585" s="416">
        <v>70</v>
      </c>
      <c r="H585" s="219">
        <v>1.2281</v>
      </c>
      <c r="I585" s="416">
        <v>31</v>
      </c>
      <c r="J585" s="416">
        <v>-18</v>
      </c>
      <c r="K585" s="219">
        <v>-0.36734693877551</v>
      </c>
      <c r="L585" s="409">
        <v>57</v>
      </c>
      <c r="M585">
        <f t="shared" si="9"/>
        <v>7</v>
      </c>
    </row>
    <row r="586" ht="15.75" spans="1:14">
      <c r="A586" s="410">
        <v>21017</v>
      </c>
      <c r="B586" s="424" t="s">
        <v>562</v>
      </c>
      <c r="C586" s="412">
        <v>22</v>
      </c>
      <c r="D586" s="412">
        <v>22</v>
      </c>
      <c r="E586" s="412">
        <v>22</v>
      </c>
      <c r="F586" s="407">
        <v>1</v>
      </c>
      <c r="G586" s="412">
        <v>-78</v>
      </c>
      <c r="H586" s="407">
        <v>-0.78</v>
      </c>
      <c r="I586" s="412">
        <v>0</v>
      </c>
      <c r="J586" s="412">
        <v>-22</v>
      </c>
      <c r="K586" s="407">
        <v>-1</v>
      </c>
      <c r="L586" s="409">
        <v>100</v>
      </c>
      <c r="M586">
        <f t="shared" si="9"/>
        <v>5</v>
      </c>
    </row>
    <row r="587" ht="15.75" hidden="1" spans="1:14">
      <c r="A587" s="422">
        <v>2101701</v>
      </c>
      <c r="B587" s="415" t="s">
        <v>152</v>
      </c>
      <c r="C587" s="409">
        <v>0</v>
      </c>
      <c r="D587" s="409"/>
      <c r="E587" s="409">
        <v>0</v>
      </c>
      <c r="F587" s="420"/>
      <c r="G587" s="409">
        <v>0</v>
      </c>
      <c r="H587" s="420"/>
      <c r="I587" s="409">
        <v>0</v>
      </c>
      <c r="J587" s="409">
        <v>0</v>
      </c>
      <c r="K587" s="420" t="s">
        <v>155</v>
      </c>
      <c r="L587" s="409">
        <v>0</v>
      </c>
      <c r="M587">
        <f t="shared" si="9"/>
        <v>7</v>
      </c>
      <c r="N587" t="s">
        <v>156</v>
      </c>
    </row>
    <row r="588" ht="15.75" hidden="1" spans="1:14">
      <c r="A588" s="422">
        <v>2101702</v>
      </c>
      <c r="B588" s="415" t="s">
        <v>153</v>
      </c>
      <c r="C588" s="409">
        <v>0</v>
      </c>
      <c r="D588" s="409"/>
      <c r="E588" s="409">
        <v>0</v>
      </c>
      <c r="F588" s="420"/>
      <c r="G588" s="409">
        <v>0</v>
      </c>
      <c r="H588" s="420"/>
      <c r="I588" s="409">
        <v>0</v>
      </c>
      <c r="J588" s="409">
        <v>0</v>
      </c>
      <c r="K588" s="420" t="s">
        <v>155</v>
      </c>
      <c r="L588" s="409">
        <v>0</v>
      </c>
      <c r="M588">
        <f t="shared" si="9"/>
        <v>7</v>
      </c>
      <c r="N588" t="s">
        <v>156</v>
      </c>
    </row>
    <row r="589" ht="15.75" hidden="1" spans="1:14">
      <c r="A589" s="422">
        <v>2101703</v>
      </c>
      <c r="B589" s="415" t="s">
        <v>154</v>
      </c>
      <c r="C589" s="409">
        <v>0</v>
      </c>
      <c r="D589" s="409"/>
      <c r="E589" s="409">
        <v>0</v>
      </c>
      <c r="F589" s="420"/>
      <c r="G589" s="409">
        <v>0</v>
      </c>
      <c r="H589" s="420"/>
      <c r="I589" s="409">
        <v>0</v>
      </c>
      <c r="J589" s="409">
        <v>0</v>
      </c>
      <c r="K589" s="420" t="s">
        <v>155</v>
      </c>
      <c r="L589" s="409">
        <v>0</v>
      </c>
      <c r="M589">
        <f t="shared" si="9"/>
        <v>7</v>
      </c>
      <c r="N589" t="s">
        <v>156</v>
      </c>
    </row>
    <row r="590" ht="15.75" hidden="1" spans="1:14">
      <c r="A590" s="422">
        <v>2101704</v>
      </c>
      <c r="B590" s="415" t="s">
        <v>563</v>
      </c>
      <c r="C590" s="409">
        <v>0</v>
      </c>
      <c r="D590" s="409"/>
      <c r="E590" s="409">
        <v>0</v>
      </c>
      <c r="F590" s="420"/>
      <c r="G590" s="409">
        <v>0</v>
      </c>
      <c r="H590" s="420"/>
      <c r="I590" s="409">
        <v>0</v>
      </c>
      <c r="J590" s="409">
        <v>0</v>
      </c>
      <c r="K590" s="420" t="s">
        <v>155</v>
      </c>
      <c r="L590" s="409">
        <v>0</v>
      </c>
      <c r="M590">
        <f t="shared" si="9"/>
        <v>7</v>
      </c>
      <c r="N590" t="s">
        <v>156</v>
      </c>
    </row>
    <row r="591" ht="15.75" hidden="1" spans="1:14">
      <c r="A591" s="422">
        <v>2101750</v>
      </c>
      <c r="B591" s="415" t="s">
        <v>162</v>
      </c>
      <c r="C591" s="409">
        <v>0</v>
      </c>
      <c r="D591" s="409"/>
      <c r="E591" s="409">
        <v>0</v>
      </c>
      <c r="F591" s="420"/>
      <c r="G591" s="409">
        <v>0</v>
      </c>
      <c r="H591" s="420"/>
      <c r="I591" s="409">
        <v>0</v>
      </c>
      <c r="J591" s="409">
        <v>0</v>
      </c>
      <c r="K591" s="420" t="s">
        <v>155</v>
      </c>
      <c r="L591" s="409"/>
      <c r="M591">
        <f t="shared" si="9"/>
        <v>7</v>
      </c>
      <c r="N591" t="s">
        <v>156</v>
      </c>
    </row>
    <row r="592" ht="15.75" spans="1:14">
      <c r="A592" s="422">
        <v>2101799</v>
      </c>
      <c r="B592" s="415" t="s">
        <v>564</v>
      </c>
      <c r="C592" s="416">
        <v>22</v>
      </c>
      <c r="D592" s="416">
        <v>22</v>
      </c>
      <c r="E592" s="416">
        <v>22</v>
      </c>
      <c r="F592" s="219">
        <v>1</v>
      </c>
      <c r="G592" s="416">
        <v>-78</v>
      </c>
      <c r="H592" s="219">
        <v>-0.78</v>
      </c>
      <c r="I592" s="416">
        <v>0</v>
      </c>
      <c r="J592" s="416">
        <v>-22</v>
      </c>
      <c r="K592" s="219">
        <v>-1</v>
      </c>
      <c r="L592" s="409">
        <v>100</v>
      </c>
      <c r="M592">
        <f t="shared" si="9"/>
        <v>7</v>
      </c>
    </row>
    <row r="593" ht="15.75" spans="1:14">
      <c r="A593" s="410">
        <v>21018</v>
      </c>
      <c r="B593" s="424" t="s">
        <v>565</v>
      </c>
      <c r="C593" s="412">
        <v>0</v>
      </c>
      <c r="D593" s="412">
        <v>24</v>
      </c>
      <c r="E593" s="412">
        <v>24</v>
      </c>
      <c r="F593" s="407">
        <v>1</v>
      </c>
      <c r="G593" s="412">
        <v>24</v>
      </c>
      <c r="H593" s="407"/>
      <c r="I593" s="412">
        <v>3</v>
      </c>
      <c r="J593" s="412">
        <v>3</v>
      </c>
      <c r="K593" s="407" t="s">
        <v>155</v>
      </c>
      <c r="L593" s="409"/>
      <c r="M593">
        <f t="shared" si="9"/>
        <v>5</v>
      </c>
    </row>
    <row r="594" ht="15.75" spans="1:14">
      <c r="A594" s="431">
        <v>2101899</v>
      </c>
      <c r="B594" s="432" t="s">
        <v>566</v>
      </c>
      <c r="C594" s="416"/>
      <c r="D594" s="416">
        <v>24</v>
      </c>
      <c r="E594" s="416">
        <v>24</v>
      </c>
      <c r="F594" s="219"/>
      <c r="G594" s="416">
        <v>24</v>
      </c>
      <c r="H594" s="219"/>
      <c r="I594" s="416">
        <v>3</v>
      </c>
      <c r="J594" s="416">
        <v>3</v>
      </c>
      <c r="K594" s="219" t="s">
        <v>155</v>
      </c>
      <c r="L594" s="409">
        <v>0</v>
      </c>
      <c r="M594">
        <f t="shared" si="9"/>
        <v>7</v>
      </c>
    </row>
    <row r="595" ht="15.75" spans="1:14">
      <c r="A595" s="410">
        <v>21019</v>
      </c>
      <c r="B595" s="424" t="s">
        <v>567</v>
      </c>
      <c r="C595" s="412">
        <v>0</v>
      </c>
      <c r="D595" s="412">
        <v>100</v>
      </c>
      <c r="E595" s="412">
        <v>156</v>
      </c>
      <c r="F595" s="407">
        <v>1.56</v>
      </c>
      <c r="G595" s="412">
        <v>156</v>
      </c>
      <c r="H595" s="407"/>
      <c r="I595" s="412">
        <v>1306</v>
      </c>
      <c r="J595" s="406">
        <v>1306</v>
      </c>
      <c r="K595" s="407" t="s">
        <v>155</v>
      </c>
      <c r="L595" s="409">
        <v>0</v>
      </c>
      <c r="M595">
        <f t="shared" si="9"/>
        <v>5</v>
      </c>
    </row>
    <row r="596" ht="15.75" spans="1:14">
      <c r="A596" s="431">
        <v>2101902</v>
      </c>
      <c r="B596" s="432" t="s">
        <v>568</v>
      </c>
      <c r="C596" s="416"/>
      <c r="D596" s="416"/>
      <c r="E596" s="416"/>
      <c r="F596" s="219"/>
      <c r="G596" s="416">
        <v>0</v>
      </c>
      <c r="H596" s="219"/>
      <c r="I596" s="416">
        <v>1306</v>
      </c>
      <c r="J596" s="416"/>
      <c r="K596" s="219"/>
      <c r="L596" s="409"/>
      <c r="M596">
        <f t="shared" si="9"/>
        <v>7</v>
      </c>
    </row>
    <row r="597" ht="15.75" spans="1:14">
      <c r="A597" s="431">
        <v>2101999</v>
      </c>
      <c r="B597" s="432" t="s">
        <v>569</v>
      </c>
      <c r="C597" s="416"/>
      <c r="D597" s="416">
        <v>100</v>
      </c>
      <c r="E597" s="416">
        <v>156</v>
      </c>
      <c r="F597" s="219">
        <v>1.56</v>
      </c>
      <c r="G597" s="416">
        <v>156</v>
      </c>
      <c r="H597" s="219"/>
      <c r="I597" s="416">
        <v>0</v>
      </c>
      <c r="J597" s="416"/>
      <c r="K597" s="219" t="s">
        <v>155</v>
      </c>
      <c r="L597" s="409"/>
      <c r="M597">
        <f t="shared" si="9"/>
        <v>7</v>
      </c>
    </row>
    <row r="598" ht="15.75" spans="1:14">
      <c r="A598" s="410">
        <v>21099</v>
      </c>
      <c r="B598" s="421" t="s">
        <v>570</v>
      </c>
      <c r="C598" s="412">
        <v>40</v>
      </c>
      <c r="D598" s="412">
        <v>40</v>
      </c>
      <c r="E598" s="412">
        <v>40</v>
      </c>
      <c r="F598" s="407">
        <v>1</v>
      </c>
      <c r="G598" s="412">
        <v>-148</v>
      </c>
      <c r="H598" s="407">
        <v>-0.7872</v>
      </c>
      <c r="I598" s="412">
        <v>0</v>
      </c>
      <c r="J598" s="412">
        <v>-40</v>
      </c>
      <c r="K598" s="407">
        <v>-1</v>
      </c>
      <c r="L598" s="409">
        <v>188</v>
      </c>
      <c r="M598">
        <f t="shared" si="9"/>
        <v>5</v>
      </c>
    </row>
    <row r="599" ht="15.75" spans="1:14">
      <c r="A599" s="422">
        <v>2109999</v>
      </c>
      <c r="B599" s="415" t="s">
        <v>570</v>
      </c>
      <c r="C599" s="416">
        <v>40</v>
      </c>
      <c r="D599" s="416">
        <v>40</v>
      </c>
      <c r="E599" s="416">
        <v>40</v>
      </c>
      <c r="F599" s="219">
        <v>1</v>
      </c>
      <c r="G599" s="416">
        <v>-148</v>
      </c>
      <c r="H599" s="219">
        <v>-0.7872</v>
      </c>
      <c r="I599" s="416">
        <v>0</v>
      </c>
      <c r="J599" s="416">
        <v>-40</v>
      </c>
      <c r="K599" s="219">
        <v>-1</v>
      </c>
      <c r="L599" s="409">
        <v>188</v>
      </c>
      <c r="M599">
        <f t="shared" si="9"/>
        <v>7</v>
      </c>
    </row>
    <row r="600" ht="15.75" spans="1:14">
      <c r="A600" s="427">
        <v>211</v>
      </c>
      <c r="B600" s="405" t="s">
        <v>571</v>
      </c>
      <c r="C600" s="406">
        <v>5498</v>
      </c>
      <c r="D600" s="406">
        <v>4228</v>
      </c>
      <c r="E600" s="406">
        <v>3213</v>
      </c>
      <c r="F600" s="407">
        <v>0.7599</v>
      </c>
      <c r="G600" s="412">
        <v>840</v>
      </c>
      <c r="H600" s="407">
        <v>0.354</v>
      </c>
      <c r="I600" s="406">
        <v>3852</v>
      </c>
      <c r="J600" s="406">
        <v>-1646</v>
      </c>
      <c r="K600" s="407">
        <v>-0.299381593306657</v>
      </c>
      <c r="L600" s="409">
        <v>2373</v>
      </c>
      <c r="M600">
        <f t="shared" si="9"/>
        <v>3</v>
      </c>
    </row>
    <row r="601" ht="15.75" spans="1:14">
      <c r="A601" s="410">
        <v>21101</v>
      </c>
      <c r="B601" s="421" t="s">
        <v>572</v>
      </c>
      <c r="C601" s="412">
        <v>0</v>
      </c>
      <c r="D601" s="412">
        <v>0</v>
      </c>
      <c r="E601" s="412">
        <v>0</v>
      </c>
      <c r="F601" s="407"/>
      <c r="G601" s="412">
        <v>0</v>
      </c>
      <c r="H601" s="407"/>
      <c r="I601" s="412">
        <v>0</v>
      </c>
      <c r="J601" s="412">
        <v>0</v>
      </c>
      <c r="K601" s="407" t="s">
        <v>155</v>
      </c>
      <c r="L601" s="409">
        <v>0</v>
      </c>
      <c r="M601">
        <f t="shared" si="9"/>
        <v>5</v>
      </c>
    </row>
    <row r="602" ht="15.75" hidden="1" spans="1:14">
      <c r="A602" s="422">
        <v>2110101</v>
      </c>
      <c r="B602" s="415" t="s">
        <v>152</v>
      </c>
      <c r="C602" s="409">
        <v>0</v>
      </c>
      <c r="D602" s="409">
        <v>0</v>
      </c>
      <c r="E602" s="409">
        <v>0</v>
      </c>
      <c r="F602" s="420"/>
      <c r="G602" s="409">
        <v>0</v>
      </c>
      <c r="H602" s="420"/>
      <c r="I602" s="409">
        <v>0</v>
      </c>
      <c r="J602" s="409">
        <v>0</v>
      </c>
      <c r="K602" s="420" t="s">
        <v>155</v>
      </c>
      <c r="L602" s="409">
        <v>0</v>
      </c>
      <c r="M602">
        <f t="shared" si="9"/>
        <v>7</v>
      </c>
      <c r="N602" t="s">
        <v>156</v>
      </c>
    </row>
    <row r="603" ht="15.75" hidden="1" spans="1:14">
      <c r="A603" s="422">
        <v>2110102</v>
      </c>
      <c r="B603" s="415" t="s">
        <v>153</v>
      </c>
      <c r="C603" s="409">
        <v>0</v>
      </c>
      <c r="D603" s="409">
        <v>0</v>
      </c>
      <c r="E603" s="409">
        <v>0</v>
      </c>
      <c r="F603" s="420"/>
      <c r="G603" s="409">
        <v>0</v>
      </c>
      <c r="H603" s="420"/>
      <c r="I603" s="409">
        <v>0</v>
      </c>
      <c r="J603" s="409">
        <v>0</v>
      </c>
      <c r="K603" s="420" t="s">
        <v>155</v>
      </c>
      <c r="L603" s="409">
        <v>0</v>
      </c>
      <c r="M603">
        <f t="shared" si="9"/>
        <v>7</v>
      </c>
      <c r="N603" t="s">
        <v>156</v>
      </c>
    </row>
    <row r="604" ht="15.75" hidden="1" spans="1:14">
      <c r="A604" s="422">
        <v>2110103</v>
      </c>
      <c r="B604" s="415" t="s">
        <v>154</v>
      </c>
      <c r="C604" s="409">
        <v>0</v>
      </c>
      <c r="D604" s="409">
        <v>0</v>
      </c>
      <c r="E604" s="409">
        <v>0</v>
      </c>
      <c r="F604" s="420"/>
      <c r="G604" s="409">
        <v>0</v>
      </c>
      <c r="H604" s="420"/>
      <c r="I604" s="409">
        <v>0</v>
      </c>
      <c r="J604" s="409">
        <v>0</v>
      </c>
      <c r="K604" s="420" t="s">
        <v>155</v>
      </c>
      <c r="L604" s="409">
        <v>0</v>
      </c>
      <c r="M604">
        <f t="shared" si="9"/>
        <v>7</v>
      </c>
      <c r="N604" t="s">
        <v>156</v>
      </c>
    </row>
    <row r="605" ht="15.75" hidden="1" spans="1:14">
      <c r="A605" s="422">
        <v>2110104</v>
      </c>
      <c r="B605" s="415" t="s">
        <v>573</v>
      </c>
      <c r="C605" s="409">
        <v>0</v>
      </c>
      <c r="D605" s="409">
        <v>0</v>
      </c>
      <c r="E605" s="409">
        <v>0</v>
      </c>
      <c r="F605" s="420"/>
      <c r="G605" s="409">
        <v>0</v>
      </c>
      <c r="H605" s="420"/>
      <c r="I605" s="409">
        <v>0</v>
      </c>
      <c r="J605" s="409">
        <v>0</v>
      </c>
      <c r="K605" s="420" t="s">
        <v>155</v>
      </c>
      <c r="L605" s="409">
        <v>0</v>
      </c>
      <c r="M605">
        <f t="shared" si="9"/>
        <v>7</v>
      </c>
      <c r="N605" t="s">
        <v>156</v>
      </c>
    </row>
    <row r="606" ht="15.75" hidden="1" spans="1:14">
      <c r="A606" s="422">
        <v>2110105</v>
      </c>
      <c r="B606" s="415" t="s">
        <v>574</v>
      </c>
      <c r="C606" s="409">
        <v>0</v>
      </c>
      <c r="D606" s="409">
        <v>0</v>
      </c>
      <c r="E606" s="409">
        <v>0</v>
      </c>
      <c r="F606" s="420"/>
      <c r="G606" s="409">
        <v>0</v>
      </c>
      <c r="H606" s="420"/>
      <c r="I606" s="409">
        <v>0</v>
      </c>
      <c r="J606" s="409">
        <v>0</v>
      </c>
      <c r="K606" s="420" t="s">
        <v>155</v>
      </c>
      <c r="L606" s="409">
        <v>0</v>
      </c>
      <c r="M606">
        <f t="shared" si="9"/>
        <v>7</v>
      </c>
      <c r="N606" t="s">
        <v>156</v>
      </c>
    </row>
    <row r="607" ht="15.75" hidden="1" spans="1:14">
      <c r="A607" s="422">
        <v>2110106</v>
      </c>
      <c r="B607" s="415" t="s">
        <v>575</v>
      </c>
      <c r="C607" s="409">
        <v>0</v>
      </c>
      <c r="D607" s="409">
        <v>0</v>
      </c>
      <c r="E607" s="409">
        <v>0</v>
      </c>
      <c r="F607" s="420"/>
      <c r="G607" s="409">
        <v>0</v>
      </c>
      <c r="H607" s="420"/>
      <c r="I607" s="409">
        <v>0</v>
      </c>
      <c r="J607" s="409">
        <v>0</v>
      </c>
      <c r="K607" s="420" t="s">
        <v>155</v>
      </c>
      <c r="L607" s="409">
        <v>0</v>
      </c>
      <c r="M607">
        <f t="shared" si="9"/>
        <v>7</v>
      </c>
      <c r="N607" t="s">
        <v>156</v>
      </c>
    </row>
    <row r="608" ht="15.75" hidden="1" spans="1:14">
      <c r="A608" s="422">
        <v>2110107</v>
      </c>
      <c r="B608" s="415" t="s">
        <v>576</v>
      </c>
      <c r="C608" s="409">
        <v>0</v>
      </c>
      <c r="D608" s="409">
        <v>0</v>
      </c>
      <c r="E608" s="409">
        <v>0</v>
      </c>
      <c r="F608" s="420"/>
      <c r="G608" s="409">
        <v>0</v>
      </c>
      <c r="H608" s="420"/>
      <c r="I608" s="409">
        <v>0</v>
      </c>
      <c r="J608" s="409">
        <v>0</v>
      </c>
      <c r="K608" s="420" t="s">
        <v>155</v>
      </c>
      <c r="L608" s="409">
        <v>0</v>
      </c>
      <c r="M608">
        <f t="shared" si="9"/>
        <v>7</v>
      </c>
      <c r="N608" t="s">
        <v>156</v>
      </c>
    </row>
    <row r="609" ht="15.75" hidden="1" spans="1:14">
      <c r="A609" s="422">
        <v>2110108</v>
      </c>
      <c r="B609" s="415" t="s">
        <v>577</v>
      </c>
      <c r="C609" s="409">
        <v>0</v>
      </c>
      <c r="D609" s="409">
        <v>0</v>
      </c>
      <c r="E609" s="409">
        <v>0</v>
      </c>
      <c r="F609" s="420"/>
      <c r="G609" s="409">
        <v>0</v>
      </c>
      <c r="H609" s="420"/>
      <c r="I609" s="409">
        <v>0</v>
      </c>
      <c r="J609" s="409">
        <v>0</v>
      </c>
      <c r="K609" s="420" t="s">
        <v>155</v>
      </c>
      <c r="L609" s="409">
        <v>0</v>
      </c>
      <c r="M609">
        <f t="shared" si="9"/>
        <v>7</v>
      </c>
      <c r="N609" t="s">
        <v>156</v>
      </c>
    </row>
    <row r="610" ht="15.75" hidden="1" spans="1:14">
      <c r="A610" s="422">
        <v>2110199</v>
      </c>
      <c r="B610" s="415" t="s">
        <v>578</v>
      </c>
      <c r="C610" s="409">
        <v>0</v>
      </c>
      <c r="D610" s="409">
        <v>0</v>
      </c>
      <c r="E610" s="409">
        <v>0</v>
      </c>
      <c r="F610" s="420"/>
      <c r="G610" s="409">
        <v>0</v>
      </c>
      <c r="H610" s="420"/>
      <c r="I610" s="409">
        <v>0</v>
      </c>
      <c r="J610" s="409">
        <v>0</v>
      </c>
      <c r="K610" s="420" t="s">
        <v>155</v>
      </c>
      <c r="L610" s="409">
        <v>0</v>
      </c>
      <c r="M610">
        <f t="shared" si="9"/>
        <v>7</v>
      </c>
      <c r="N610" t="s">
        <v>156</v>
      </c>
    </row>
    <row r="611" ht="15.75" spans="1:14">
      <c r="A611" s="410">
        <v>21102</v>
      </c>
      <c r="B611" s="421" t="s">
        <v>579</v>
      </c>
      <c r="C611" s="412">
        <v>120</v>
      </c>
      <c r="D611" s="412">
        <v>303</v>
      </c>
      <c r="E611" s="412">
        <v>277</v>
      </c>
      <c r="F611" s="407">
        <v>0.9142</v>
      </c>
      <c r="G611" s="412">
        <v>173</v>
      </c>
      <c r="H611" s="407">
        <v>1.6635</v>
      </c>
      <c r="I611" s="412">
        <v>120</v>
      </c>
      <c r="J611" s="412">
        <v>0</v>
      </c>
      <c r="K611" s="407">
        <v>0</v>
      </c>
      <c r="L611" s="409">
        <v>104</v>
      </c>
      <c r="M611">
        <f t="shared" si="9"/>
        <v>5</v>
      </c>
    </row>
    <row r="612" ht="15.75" hidden="1" spans="1:14">
      <c r="A612" s="422">
        <v>2110203</v>
      </c>
      <c r="B612" s="415" t="s">
        <v>580</v>
      </c>
      <c r="C612" s="409">
        <v>0</v>
      </c>
      <c r="D612" s="409">
        <v>0</v>
      </c>
      <c r="E612" s="409">
        <v>0</v>
      </c>
      <c r="F612" s="420"/>
      <c r="G612" s="409">
        <v>0</v>
      </c>
      <c r="H612" s="420"/>
      <c r="I612" s="409">
        <v>0</v>
      </c>
      <c r="J612" s="409">
        <v>0</v>
      </c>
      <c r="K612" s="420" t="s">
        <v>155</v>
      </c>
      <c r="L612" s="409">
        <v>0</v>
      </c>
      <c r="M612">
        <f t="shared" si="9"/>
        <v>7</v>
      </c>
      <c r="N612" t="s">
        <v>156</v>
      </c>
    </row>
    <row r="613" ht="15.75" hidden="1" spans="1:14">
      <c r="A613" s="422">
        <v>2110204</v>
      </c>
      <c r="B613" s="415" t="s">
        <v>581</v>
      </c>
      <c r="C613" s="409">
        <v>0</v>
      </c>
      <c r="D613" s="409">
        <v>0</v>
      </c>
      <c r="E613" s="409">
        <v>0</v>
      </c>
      <c r="F613" s="420"/>
      <c r="G613" s="409">
        <v>0</v>
      </c>
      <c r="H613" s="420"/>
      <c r="I613" s="409">
        <v>0</v>
      </c>
      <c r="J613" s="409">
        <v>0</v>
      </c>
      <c r="K613" s="420" t="s">
        <v>155</v>
      </c>
      <c r="L613" s="409">
        <v>0</v>
      </c>
      <c r="M613">
        <f t="shared" si="9"/>
        <v>7</v>
      </c>
      <c r="N613" t="s">
        <v>156</v>
      </c>
    </row>
    <row r="614" ht="15.75" spans="1:14">
      <c r="A614" s="422">
        <v>2110299</v>
      </c>
      <c r="B614" s="415" t="s">
        <v>582</v>
      </c>
      <c r="C614" s="416">
        <v>120</v>
      </c>
      <c r="D614" s="416">
        <v>303</v>
      </c>
      <c r="E614" s="416">
        <v>277</v>
      </c>
      <c r="F614" s="219">
        <v>0.9142</v>
      </c>
      <c r="G614" s="416">
        <v>173</v>
      </c>
      <c r="H614" s="219">
        <v>1.6635</v>
      </c>
      <c r="I614" s="416">
        <v>120</v>
      </c>
      <c r="J614" s="416">
        <v>0</v>
      </c>
      <c r="K614" s="219">
        <v>0</v>
      </c>
      <c r="L614" s="409">
        <v>104</v>
      </c>
      <c r="M614">
        <f t="shared" si="9"/>
        <v>7</v>
      </c>
    </row>
    <row r="615" ht="15.75" spans="1:14">
      <c r="A615" s="410">
        <v>21103</v>
      </c>
      <c r="B615" s="421" t="s">
        <v>583</v>
      </c>
      <c r="C615" s="412">
        <v>26</v>
      </c>
      <c r="D615" s="412">
        <v>156</v>
      </c>
      <c r="E615" s="412">
        <v>155</v>
      </c>
      <c r="F615" s="407">
        <v>0.9936</v>
      </c>
      <c r="G615" s="412">
        <v>-263</v>
      </c>
      <c r="H615" s="407">
        <v>-0.6292</v>
      </c>
      <c r="I615" s="412">
        <v>9</v>
      </c>
      <c r="J615" s="412">
        <v>-17</v>
      </c>
      <c r="K615" s="407">
        <v>-0.653846153846154</v>
      </c>
      <c r="L615" s="409">
        <v>418</v>
      </c>
      <c r="M615">
        <f t="shared" si="9"/>
        <v>5</v>
      </c>
    </row>
    <row r="616" ht="15.75" hidden="1" spans="1:14">
      <c r="A616" s="422">
        <v>2110301</v>
      </c>
      <c r="B616" s="415" t="s">
        <v>584</v>
      </c>
      <c r="C616" s="409">
        <v>0</v>
      </c>
      <c r="D616" s="409">
        <v>0</v>
      </c>
      <c r="E616" s="409">
        <v>0</v>
      </c>
      <c r="F616" s="420"/>
      <c r="G616" s="409">
        <v>0</v>
      </c>
      <c r="H616" s="420"/>
      <c r="I616" s="409">
        <v>0</v>
      </c>
      <c r="J616" s="409">
        <v>0</v>
      </c>
      <c r="K616" s="420" t="s">
        <v>155</v>
      </c>
      <c r="L616" s="409">
        <v>0</v>
      </c>
      <c r="M616">
        <f t="shared" si="9"/>
        <v>7</v>
      </c>
      <c r="N616" t="s">
        <v>156</v>
      </c>
    </row>
    <row r="617" ht="15.75" spans="1:14">
      <c r="A617" s="422">
        <v>2110302</v>
      </c>
      <c r="B617" s="415" t="s">
        <v>585</v>
      </c>
      <c r="C617" s="416">
        <v>8</v>
      </c>
      <c r="D617" s="416">
        <v>64</v>
      </c>
      <c r="E617" s="416">
        <v>65</v>
      </c>
      <c r="F617" s="219">
        <v>1.0156</v>
      </c>
      <c r="G617" s="416">
        <v>-213</v>
      </c>
      <c r="H617" s="219">
        <v>-0.7662</v>
      </c>
      <c r="I617" s="416">
        <v>9</v>
      </c>
      <c r="J617" s="416">
        <v>1</v>
      </c>
      <c r="K617" s="219">
        <v>0.125</v>
      </c>
      <c r="L617" s="409">
        <v>278</v>
      </c>
      <c r="M617">
        <f t="shared" si="9"/>
        <v>7</v>
      </c>
    </row>
    <row r="618" ht="15.75" hidden="1" spans="1:14">
      <c r="A618" s="422">
        <v>2110303</v>
      </c>
      <c r="B618" s="415" t="s">
        <v>586</v>
      </c>
      <c r="C618" s="409">
        <v>0</v>
      </c>
      <c r="D618" s="409">
        <v>0</v>
      </c>
      <c r="E618" s="409">
        <v>0</v>
      </c>
      <c r="F618" s="420"/>
      <c r="G618" s="409">
        <v>0</v>
      </c>
      <c r="H618" s="420"/>
      <c r="I618" s="409">
        <v>0</v>
      </c>
      <c r="J618" s="409">
        <v>0</v>
      </c>
      <c r="K618" s="420" t="s">
        <v>155</v>
      </c>
      <c r="L618" s="409">
        <v>0</v>
      </c>
      <c r="M618">
        <f t="shared" si="9"/>
        <v>7</v>
      </c>
      <c r="N618" t="s">
        <v>156</v>
      </c>
    </row>
    <row r="619" ht="15.75" hidden="1" spans="1:14">
      <c r="A619" s="422">
        <v>2110304</v>
      </c>
      <c r="B619" s="415" t="s">
        <v>587</v>
      </c>
      <c r="C619" s="409">
        <v>0</v>
      </c>
      <c r="D619" s="409">
        <v>0</v>
      </c>
      <c r="E619" s="409">
        <v>0</v>
      </c>
      <c r="F619" s="420"/>
      <c r="G619" s="409">
        <v>0</v>
      </c>
      <c r="H619" s="420"/>
      <c r="I619" s="409">
        <v>0</v>
      </c>
      <c r="J619" s="409">
        <v>0</v>
      </c>
      <c r="K619" s="420" t="s">
        <v>155</v>
      </c>
      <c r="L619" s="409">
        <v>0</v>
      </c>
      <c r="M619">
        <f t="shared" si="9"/>
        <v>7</v>
      </c>
      <c r="N619" t="s">
        <v>156</v>
      </c>
    </row>
    <row r="620" ht="15.75" hidden="1" spans="1:14">
      <c r="A620" s="422">
        <v>2110305</v>
      </c>
      <c r="B620" s="415" t="s">
        <v>588</v>
      </c>
      <c r="C620" s="409">
        <v>0</v>
      </c>
      <c r="D620" s="409">
        <v>0</v>
      </c>
      <c r="E620" s="409">
        <v>0</v>
      </c>
      <c r="F620" s="420"/>
      <c r="G620" s="409">
        <v>0</v>
      </c>
      <c r="H620" s="420"/>
      <c r="I620" s="409">
        <v>0</v>
      </c>
      <c r="J620" s="409">
        <v>0</v>
      </c>
      <c r="K620" s="420" t="s">
        <v>155</v>
      </c>
      <c r="L620" s="409">
        <v>0</v>
      </c>
      <c r="M620">
        <f t="shared" si="9"/>
        <v>7</v>
      </c>
      <c r="N620" t="s">
        <v>156</v>
      </c>
    </row>
    <row r="621" ht="15.75" hidden="1" spans="1:14">
      <c r="A621" s="422">
        <v>2110306</v>
      </c>
      <c r="B621" s="415" t="s">
        <v>589</v>
      </c>
      <c r="C621" s="409">
        <v>0</v>
      </c>
      <c r="D621" s="409">
        <v>0</v>
      </c>
      <c r="E621" s="409">
        <v>0</v>
      </c>
      <c r="F621" s="420"/>
      <c r="G621" s="409">
        <v>0</v>
      </c>
      <c r="H621" s="420"/>
      <c r="I621" s="409">
        <v>0</v>
      </c>
      <c r="J621" s="409">
        <v>0</v>
      </c>
      <c r="K621" s="420" t="s">
        <v>155</v>
      </c>
      <c r="L621" s="409">
        <v>0</v>
      </c>
      <c r="M621">
        <f t="shared" si="9"/>
        <v>7</v>
      </c>
      <c r="N621" t="s">
        <v>156</v>
      </c>
    </row>
    <row r="622" ht="15.75" hidden="1" spans="1:14">
      <c r="A622" s="422">
        <v>2110307</v>
      </c>
      <c r="B622" s="415" t="s">
        <v>590</v>
      </c>
      <c r="C622" s="409">
        <v>0</v>
      </c>
      <c r="D622" s="409">
        <v>0</v>
      </c>
      <c r="E622" s="409">
        <v>0</v>
      </c>
      <c r="F622" s="420"/>
      <c r="G622" s="409">
        <v>0</v>
      </c>
      <c r="H622" s="420"/>
      <c r="I622" s="409">
        <v>0</v>
      </c>
      <c r="J622" s="409">
        <v>0</v>
      </c>
      <c r="K622" s="420" t="s">
        <v>155</v>
      </c>
      <c r="L622" s="409">
        <v>0</v>
      </c>
      <c r="M622">
        <f t="shared" si="9"/>
        <v>7</v>
      </c>
      <c r="N622" t="s">
        <v>156</v>
      </c>
    </row>
    <row r="623" ht="15.75" spans="1:14">
      <c r="A623" s="422">
        <v>2110399</v>
      </c>
      <c r="B623" s="415" t="s">
        <v>591</v>
      </c>
      <c r="C623" s="416">
        <v>18</v>
      </c>
      <c r="D623" s="416">
        <v>92</v>
      </c>
      <c r="E623" s="416">
        <v>90</v>
      </c>
      <c r="F623" s="219">
        <v>0.9783</v>
      </c>
      <c r="G623" s="416">
        <v>-50</v>
      </c>
      <c r="H623" s="219">
        <v>-0.3571</v>
      </c>
      <c r="I623" s="416">
        <v>0</v>
      </c>
      <c r="J623" s="416">
        <v>-18</v>
      </c>
      <c r="K623" s="219">
        <v>-1</v>
      </c>
      <c r="L623" s="409">
        <v>140</v>
      </c>
      <c r="M623">
        <f t="shared" si="9"/>
        <v>7</v>
      </c>
    </row>
    <row r="624" ht="15.75" spans="1:14">
      <c r="A624" s="410">
        <v>21104</v>
      </c>
      <c r="B624" s="421" t="s">
        <v>592</v>
      </c>
      <c r="C624" s="406">
        <v>1180</v>
      </c>
      <c r="D624" s="406">
        <v>1180</v>
      </c>
      <c r="E624" s="406">
        <v>1108</v>
      </c>
      <c r="F624" s="407">
        <v>0.939</v>
      </c>
      <c r="G624" s="412">
        <v>-636</v>
      </c>
      <c r="H624" s="407">
        <v>-0.3647</v>
      </c>
      <c r="I624" s="406">
        <v>1182</v>
      </c>
      <c r="J624" s="412">
        <v>2</v>
      </c>
      <c r="K624" s="407">
        <v>0.00169491525423729</v>
      </c>
      <c r="L624" s="409">
        <v>1744</v>
      </c>
      <c r="M624">
        <f t="shared" si="9"/>
        <v>5</v>
      </c>
    </row>
    <row r="625" ht="15.75" spans="1:14">
      <c r="A625" s="422">
        <v>2110401</v>
      </c>
      <c r="B625" s="415" t="s">
        <v>593</v>
      </c>
      <c r="C625" s="416">
        <v>80</v>
      </c>
      <c r="D625" s="416">
        <v>80</v>
      </c>
      <c r="E625" s="416">
        <v>80</v>
      </c>
      <c r="F625" s="219">
        <v>1</v>
      </c>
      <c r="G625" s="416">
        <v>0</v>
      </c>
      <c r="H625" s="219">
        <v>0</v>
      </c>
      <c r="I625" s="416">
        <v>82</v>
      </c>
      <c r="J625" s="416">
        <v>2</v>
      </c>
      <c r="K625" s="219">
        <v>0.025</v>
      </c>
      <c r="L625" s="409">
        <v>80</v>
      </c>
      <c r="M625">
        <f t="shared" si="9"/>
        <v>7</v>
      </c>
    </row>
    <row r="626" ht="15.75" spans="1:14">
      <c r="A626" s="422">
        <v>2110402</v>
      </c>
      <c r="B626" s="415" t="s">
        <v>594</v>
      </c>
      <c r="C626" s="416">
        <v>1100</v>
      </c>
      <c r="D626" s="417">
        <v>1100</v>
      </c>
      <c r="E626" s="416">
        <v>1028</v>
      </c>
      <c r="F626" s="219">
        <v>0.9345</v>
      </c>
      <c r="G626" s="416">
        <v>-636</v>
      </c>
      <c r="H626" s="219">
        <v>-0.3822</v>
      </c>
      <c r="I626" s="416">
        <v>1100</v>
      </c>
      <c r="J626" s="416">
        <v>0</v>
      </c>
      <c r="K626" s="219">
        <v>0</v>
      </c>
      <c r="L626" s="409">
        <v>1664</v>
      </c>
      <c r="M626">
        <f t="shared" si="9"/>
        <v>7</v>
      </c>
    </row>
    <row r="627" ht="15.75" hidden="1" spans="1:14">
      <c r="A627" s="422">
        <v>2110404</v>
      </c>
      <c r="B627" s="415" t="s">
        <v>595</v>
      </c>
      <c r="C627" s="409">
        <v>0</v>
      </c>
      <c r="D627" s="409">
        <v>0</v>
      </c>
      <c r="E627" s="409">
        <v>0</v>
      </c>
      <c r="F627" s="420"/>
      <c r="G627" s="409">
        <v>0</v>
      </c>
      <c r="H627" s="420"/>
      <c r="I627" s="409">
        <v>0</v>
      </c>
      <c r="J627" s="409">
        <v>0</v>
      </c>
      <c r="K627" s="420" t="s">
        <v>155</v>
      </c>
      <c r="L627" s="409">
        <v>0</v>
      </c>
      <c r="M627">
        <f t="shared" si="9"/>
        <v>7</v>
      </c>
      <c r="N627" t="s">
        <v>156</v>
      </c>
    </row>
    <row r="628" ht="15.75" hidden="1" spans="1:14">
      <c r="A628" s="422">
        <v>2110405</v>
      </c>
      <c r="B628" s="415" t="s">
        <v>596</v>
      </c>
      <c r="C628" s="409">
        <v>0</v>
      </c>
      <c r="D628" s="409">
        <v>0</v>
      </c>
      <c r="E628" s="409">
        <v>0</v>
      </c>
      <c r="F628" s="420"/>
      <c r="G628" s="409">
        <v>0</v>
      </c>
      <c r="H628" s="420"/>
      <c r="I628" s="409">
        <v>0</v>
      </c>
      <c r="J628" s="409">
        <v>0</v>
      </c>
      <c r="K628" s="420" t="s">
        <v>155</v>
      </c>
      <c r="L628" s="409">
        <v>0</v>
      </c>
      <c r="M628">
        <f t="shared" si="9"/>
        <v>7</v>
      </c>
      <c r="N628" t="s">
        <v>156</v>
      </c>
    </row>
    <row r="629" ht="15.75" hidden="1" spans="1:14">
      <c r="A629" s="422">
        <v>2110406</v>
      </c>
      <c r="B629" s="415" t="s">
        <v>597</v>
      </c>
      <c r="C629" s="409">
        <v>0</v>
      </c>
      <c r="D629" s="409">
        <v>0</v>
      </c>
      <c r="E629" s="409">
        <v>0</v>
      </c>
      <c r="F629" s="420"/>
      <c r="G629" s="409">
        <v>0</v>
      </c>
      <c r="H629" s="420"/>
      <c r="I629" s="409">
        <v>0</v>
      </c>
      <c r="J629" s="409">
        <v>0</v>
      </c>
      <c r="K629" s="420" t="s">
        <v>155</v>
      </c>
      <c r="L629" s="409">
        <v>0</v>
      </c>
      <c r="M629">
        <f t="shared" si="9"/>
        <v>7</v>
      </c>
      <c r="N629" t="s">
        <v>156</v>
      </c>
    </row>
    <row r="630" ht="15.75" hidden="1" spans="1:14">
      <c r="A630" s="422">
        <v>2110499</v>
      </c>
      <c r="B630" s="415" t="s">
        <v>598</v>
      </c>
      <c r="C630" s="409">
        <v>0</v>
      </c>
      <c r="D630" s="409">
        <v>0</v>
      </c>
      <c r="E630" s="409">
        <v>0</v>
      </c>
      <c r="F630" s="420"/>
      <c r="G630" s="409">
        <v>0</v>
      </c>
      <c r="H630" s="420"/>
      <c r="I630" s="409">
        <v>0</v>
      </c>
      <c r="J630" s="409">
        <v>0</v>
      </c>
      <c r="K630" s="420" t="s">
        <v>155</v>
      </c>
      <c r="L630" s="409">
        <v>0</v>
      </c>
      <c r="M630">
        <f t="shared" si="9"/>
        <v>7</v>
      </c>
      <c r="N630" t="s">
        <v>156</v>
      </c>
    </row>
    <row r="631" ht="15.75" spans="1:14">
      <c r="A631" s="410">
        <v>21105</v>
      </c>
      <c r="B631" s="421" t="s">
        <v>599</v>
      </c>
      <c r="C631" s="406">
        <v>2146</v>
      </c>
      <c r="D631" s="412">
        <v>563</v>
      </c>
      <c r="E631" s="412">
        <v>133</v>
      </c>
      <c r="F631" s="407">
        <v>0.2362</v>
      </c>
      <c r="G631" s="412">
        <v>41</v>
      </c>
      <c r="H631" s="407">
        <v>0.4457</v>
      </c>
      <c r="I631" s="406">
        <v>2541</v>
      </c>
      <c r="J631" s="412">
        <v>395</v>
      </c>
      <c r="K631" s="407">
        <v>0.184063373718546</v>
      </c>
      <c r="L631" s="409">
        <v>92</v>
      </c>
      <c r="M631">
        <f t="shared" si="9"/>
        <v>5</v>
      </c>
    </row>
    <row r="632" ht="15.75" spans="1:14">
      <c r="A632" s="422">
        <v>2110501</v>
      </c>
      <c r="B632" s="415" t="s">
        <v>600</v>
      </c>
      <c r="C632" s="416">
        <v>2040</v>
      </c>
      <c r="D632" s="416">
        <v>500</v>
      </c>
      <c r="E632" s="416">
        <v>117</v>
      </c>
      <c r="F632" s="219">
        <v>0.234</v>
      </c>
      <c r="G632" s="416">
        <v>34</v>
      </c>
      <c r="H632" s="219">
        <v>0.4096</v>
      </c>
      <c r="I632" s="416">
        <v>2541</v>
      </c>
      <c r="J632" s="416">
        <v>501</v>
      </c>
      <c r="K632" s="219">
        <v>0.245588235294118</v>
      </c>
      <c r="L632" s="409">
        <v>83</v>
      </c>
      <c r="M632">
        <f t="shared" si="9"/>
        <v>7</v>
      </c>
    </row>
    <row r="633" ht="15.75" hidden="1" spans="1:14">
      <c r="A633" s="422">
        <v>2110502</v>
      </c>
      <c r="B633" s="415" t="s">
        <v>601</v>
      </c>
      <c r="C633" s="409">
        <v>0</v>
      </c>
      <c r="D633" s="409">
        <v>0</v>
      </c>
      <c r="E633" s="409">
        <v>0</v>
      </c>
      <c r="F633" s="420"/>
      <c r="G633" s="409">
        <v>0</v>
      </c>
      <c r="H633" s="420"/>
      <c r="I633" s="409">
        <v>0</v>
      </c>
      <c r="J633" s="409">
        <v>0</v>
      </c>
      <c r="K633" s="420" t="s">
        <v>155</v>
      </c>
      <c r="L633" s="409">
        <v>0</v>
      </c>
      <c r="M633">
        <f t="shared" si="9"/>
        <v>7</v>
      </c>
      <c r="N633" t="s">
        <v>156</v>
      </c>
    </row>
    <row r="634" ht="15.75" hidden="1" spans="1:14">
      <c r="A634" s="422">
        <v>2110503</v>
      </c>
      <c r="B634" s="415" t="s">
        <v>602</v>
      </c>
      <c r="C634" s="409">
        <v>0</v>
      </c>
      <c r="D634" s="409">
        <v>0</v>
      </c>
      <c r="E634" s="409">
        <v>0</v>
      </c>
      <c r="F634" s="420"/>
      <c r="G634" s="409">
        <v>0</v>
      </c>
      <c r="H634" s="420"/>
      <c r="I634" s="409">
        <v>0</v>
      </c>
      <c r="J634" s="409">
        <v>0</v>
      </c>
      <c r="K634" s="420" t="s">
        <v>155</v>
      </c>
      <c r="L634" s="409">
        <v>0</v>
      </c>
      <c r="M634">
        <f t="shared" si="9"/>
        <v>7</v>
      </c>
      <c r="N634" t="s">
        <v>156</v>
      </c>
    </row>
    <row r="635" ht="15.75" hidden="1" spans="1:14">
      <c r="A635" s="422">
        <v>2110506</v>
      </c>
      <c r="B635" s="415" t="s">
        <v>603</v>
      </c>
      <c r="C635" s="409">
        <v>0</v>
      </c>
      <c r="D635" s="409">
        <v>0</v>
      </c>
      <c r="E635" s="409">
        <v>0</v>
      </c>
      <c r="F635" s="420"/>
      <c r="G635" s="409">
        <v>0</v>
      </c>
      <c r="H635" s="420"/>
      <c r="I635" s="409">
        <v>0</v>
      </c>
      <c r="J635" s="409">
        <v>0</v>
      </c>
      <c r="K635" s="420" t="s">
        <v>155</v>
      </c>
      <c r="L635" s="409">
        <v>0</v>
      </c>
      <c r="M635">
        <f t="shared" si="9"/>
        <v>7</v>
      </c>
      <c r="N635" t="s">
        <v>156</v>
      </c>
    </row>
    <row r="636" ht="15.75" spans="1:14">
      <c r="A636" s="422">
        <v>2110507</v>
      </c>
      <c r="B636" s="415" t="s">
        <v>604</v>
      </c>
      <c r="C636" s="416">
        <v>106</v>
      </c>
      <c r="D636" s="416">
        <v>63</v>
      </c>
      <c r="E636" s="416">
        <v>16</v>
      </c>
      <c r="F636" s="219">
        <v>0.254</v>
      </c>
      <c r="G636" s="416">
        <v>7</v>
      </c>
      <c r="H636" s="219">
        <v>0.7778</v>
      </c>
      <c r="I636" s="416">
        <v>0</v>
      </c>
      <c r="J636" s="416">
        <v>-106</v>
      </c>
      <c r="K636" s="219">
        <v>-1</v>
      </c>
      <c r="L636" s="409">
        <v>9</v>
      </c>
      <c r="M636">
        <f t="shared" si="9"/>
        <v>7</v>
      </c>
    </row>
    <row r="637" ht="15.75" hidden="1" spans="1:14">
      <c r="A637" s="422">
        <v>2110599</v>
      </c>
      <c r="B637" s="415" t="s">
        <v>605</v>
      </c>
      <c r="C637" s="409">
        <v>0</v>
      </c>
      <c r="D637" s="409">
        <v>0</v>
      </c>
      <c r="E637" s="409">
        <v>0</v>
      </c>
      <c r="F637" s="420"/>
      <c r="G637" s="409">
        <v>0</v>
      </c>
      <c r="H637" s="420"/>
      <c r="I637" s="409">
        <v>0</v>
      </c>
      <c r="J637" s="409">
        <v>0</v>
      </c>
      <c r="K637" s="420" t="s">
        <v>155</v>
      </c>
      <c r="L637" s="409">
        <v>0</v>
      </c>
      <c r="M637">
        <f t="shared" si="9"/>
        <v>7</v>
      </c>
      <c r="N637" t="s">
        <v>156</v>
      </c>
    </row>
    <row r="638" ht="15.75" spans="1:14">
      <c r="A638" s="410">
        <v>21107</v>
      </c>
      <c r="B638" s="428" t="s">
        <v>606</v>
      </c>
      <c r="C638" s="412">
        <v>0</v>
      </c>
      <c r="D638" s="412">
        <v>0</v>
      </c>
      <c r="E638" s="412">
        <v>0</v>
      </c>
      <c r="F638" s="407"/>
      <c r="G638" s="412">
        <v>-5</v>
      </c>
      <c r="H638" s="407">
        <v>-1</v>
      </c>
      <c r="I638" s="412">
        <v>0</v>
      </c>
      <c r="J638" s="412">
        <v>0</v>
      </c>
      <c r="K638" s="407" t="s">
        <v>155</v>
      </c>
      <c r="L638" s="409">
        <v>5</v>
      </c>
      <c r="M638">
        <f t="shared" si="9"/>
        <v>5</v>
      </c>
    </row>
    <row r="639" ht="15.75" hidden="1" spans="1:14">
      <c r="A639" s="422">
        <v>2110704</v>
      </c>
      <c r="B639" s="415" t="s">
        <v>607</v>
      </c>
      <c r="C639" s="409">
        <v>0</v>
      </c>
      <c r="D639" s="409"/>
      <c r="E639" s="409">
        <v>0</v>
      </c>
      <c r="F639" s="420"/>
      <c r="G639" s="409">
        <v>0</v>
      </c>
      <c r="H639" s="420"/>
      <c r="I639" s="409">
        <v>0</v>
      </c>
      <c r="J639" s="409">
        <v>0</v>
      </c>
      <c r="K639" s="420" t="s">
        <v>155</v>
      </c>
      <c r="L639" s="409">
        <v>0</v>
      </c>
      <c r="M639">
        <f t="shared" si="9"/>
        <v>7</v>
      </c>
      <c r="N639" t="s">
        <v>156</v>
      </c>
    </row>
    <row r="640" ht="15.75" spans="1:14">
      <c r="A640" s="422">
        <v>2110799</v>
      </c>
      <c r="B640" s="415" t="s">
        <v>608</v>
      </c>
      <c r="C640" s="416">
        <v>0</v>
      </c>
      <c r="D640" s="416">
        <v>0</v>
      </c>
      <c r="E640" s="416">
        <v>0</v>
      </c>
      <c r="F640" s="219"/>
      <c r="G640" s="416">
        <v>-5</v>
      </c>
      <c r="H640" s="219">
        <v>-1</v>
      </c>
      <c r="I640" s="416">
        <v>0</v>
      </c>
      <c r="J640" s="416">
        <v>0</v>
      </c>
      <c r="K640" s="219" t="s">
        <v>155</v>
      </c>
      <c r="L640" s="409">
        <v>5</v>
      </c>
      <c r="M640">
        <f t="shared" si="9"/>
        <v>7</v>
      </c>
    </row>
    <row r="641" ht="15.75" spans="1:14">
      <c r="A641" s="410">
        <v>21108</v>
      </c>
      <c r="B641" s="421" t="s">
        <v>609</v>
      </c>
      <c r="C641" s="412"/>
      <c r="D641" s="412">
        <v>0</v>
      </c>
      <c r="E641" s="412">
        <v>0</v>
      </c>
      <c r="F641" s="407"/>
      <c r="G641" s="412">
        <v>0</v>
      </c>
      <c r="H641" s="407"/>
      <c r="I641" s="412">
        <v>0</v>
      </c>
      <c r="J641" s="412">
        <v>0</v>
      </c>
      <c r="K641" s="407" t="s">
        <v>155</v>
      </c>
      <c r="L641" s="409">
        <v>0</v>
      </c>
      <c r="M641">
        <f t="shared" si="9"/>
        <v>5</v>
      </c>
    </row>
    <row r="642" ht="15.75" spans="1:14">
      <c r="A642" s="410">
        <v>21109</v>
      </c>
      <c r="B642" s="421" t="s">
        <v>610</v>
      </c>
      <c r="C642" s="412"/>
      <c r="D642" s="412">
        <v>0</v>
      </c>
      <c r="E642" s="412">
        <v>0</v>
      </c>
      <c r="F642" s="407"/>
      <c r="G642" s="412">
        <v>0</v>
      </c>
      <c r="H642" s="407"/>
      <c r="I642" s="412">
        <v>0</v>
      </c>
      <c r="J642" s="412">
        <v>0</v>
      </c>
      <c r="K642" s="407" t="s">
        <v>155</v>
      </c>
      <c r="L642" s="409">
        <v>0</v>
      </c>
      <c r="M642">
        <f t="shared" si="9"/>
        <v>5</v>
      </c>
    </row>
    <row r="643" ht="15.75" spans="1:14">
      <c r="A643" s="410">
        <v>21110</v>
      </c>
      <c r="B643" s="421" t="s">
        <v>611</v>
      </c>
      <c r="C643" s="412">
        <v>6</v>
      </c>
      <c r="D643" s="412">
        <v>6</v>
      </c>
      <c r="E643" s="412">
        <v>20</v>
      </c>
      <c r="F643" s="407">
        <v>3.3333</v>
      </c>
      <c r="G643" s="412">
        <v>20</v>
      </c>
      <c r="H643" s="407"/>
      <c r="I643" s="412">
        <v>0</v>
      </c>
      <c r="J643" s="412">
        <v>-6</v>
      </c>
      <c r="K643" s="407">
        <v>-1</v>
      </c>
      <c r="L643" s="409">
        <v>0</v>
      </c>
      <c r="M643">
        <f t="shared" si="9"/>
        <v>5</v>
      </c>
    </row>
    <row r="644" ht="15.75" spans="1:14">
      <c r="A644" s="422">
        <v>2111001</v>
      </c>
      <c r="B644" s="415" t="s">
        <v>611</v>
      </c>
      <c r="C644" s="416">
        <v>6</v>
      </c>
      <c r="D644" s="416">
        <v>6</v>
      </c>
      <c r="E644" s="416">
        <v>20</v>
      </c>
      <c r="F644" s="219">
        <v>3.3333</v>
      </c>
      <c r="G644" s="416">
        <v>20</v>
      </c>
      <c r="H644" s="219"/>
      <c r="I644" s="416">
        <v>0</v>
      </c>
      <c r="J644" s="416">
        <v>-6</v>
      </c>
      <c r="K644" s="219">
        <v>-1</v>
      </c>
      <c r="L644" s="409">
        <v>0</v>
      </c>
      <c r="M644">
        <f t="shared" si="9"/>
        <v>7</v>
      </c>
    </row>
    <row r="645" ht="15.75" spans="1:14">
      <c r="A645" s="410">
        <v>21111</v>
      </c>
      <c r="B645" s="421" t="s">
        <v>612</v>
      </c>
      <c r="C645" s="412"/>
      <c r="D645" s="412">
        <v>0</v>
      </c>
      <c r="E645" s="412">
        <v>0</v>
      </c>
      <c r="F645" s="407"/>
      <c r="G645" s="412">
        <v>0</v>
      </c>
      <c r="H645" s="407"/>
      <c r="I645" s="412">
        <v>0</v>
      </c>
      <c r="J645" s="412">
        <v>0</v>
      </c>
      <c r="K645" s="407" t="s">
        <v>155</v>
      </c>
      <c r="L645" s="409">
        <v>0</v>
      </c>
      <c r="M645">
        <f t="shared" si="9"/>
        <v>5</v>
      </c>
    </row>
    <row r="646" ht="15.75" hidden="1" spans="1:14">
      <c r="A646" s="422">
        <v>2111101</v>
      </c>
      <c r="B646" s="415" t="s">
        <v>613</v>
      </c>
      <c r="C646" s="409">
        <v>0</v>
      </c>
      <c r="D646" s="409">
        <v>0</v>
      </c>
      <c r="E646" s="409">
        <v>0</v>
      </c>
      <c r="F646" s="420"/>
      <c r="G646" s="409">
        <v>0</v>
      </c>
      <c r="H646" s="420"/>
      <c r="I646" s="409">
        <v>0</v>
      </c>
      <c r="J646" s="409">
        <v>0</v>
      </c>
      <c r="K646" s="420" t="s">
        <v>155</v>
      </c>
      <c r="L646" s="409">
        <v>0</v>
      </c>
      <c r="M646">
        <f t="shared" si="9"/>
        <v>7</v>
      </c>
      <c r="N646" t="s">
        <v>156</v>
      </c>
    </row>
    <row r="647" ht="15.75" hidden="1" spans="1:14">
      <c r="A647" s="422">
        <v>2111102</v>
      </c>
      <c r="B647" s="415" t="s">
        <v>614</v>
      </c>
      <c r="C647" s="409">
        <v>0</v>
      </c>
      <c r="D647" s="409">
        <v>0</v>
      </c>
      <c r="E647" s="409">
        <v>0</v>
      </c>
      <c r="F647" s="420"/>
      <c r="G647" s="409">
        <v>0</v>
      </c>
      <c r="H647" s="420"/>
      <c r="I647" s="409">
        <v>0</v>
      </c>
      <c r="J647" s="409">
        <v>0</v>
      </c>
      <c r="K647" s="420" t="s">
        <v>155</v>
      </c>
      <c r="L647" s="409">
        <v>0</v>
      </c>
      <c r="M647">
        <f t="shared" ref="M647:M710" si="10">LEN(A647)</f>
        <v>7</v>
      </c>
      <c r="N647" t="s">
        <v>156</v>
      </c>
    </row>
    <row r="648" ht="15.75" hidden="1" spans="1:14">
      <c r="A648" s="422">
        <v>2111103</v>
      </c>
      <c r="B648" s="415" t="s">
        <v>615</v>
      </c>
      <c r="C648" s="409">
        <v>0</v>
      </c>
      <c r="D648" s="409">
        <v>0</v>
      </c>
      <c r="E648" s="409">
        <v>0</v>
      </c>
      <c r="F648" s="420"/>
      <c r="G648" s="409">
        <v>0</v>
      </c>
      <c r="H648" s="420"/>
      <c r="I648" s="409">
        <v>0</v>
      </c>
      <c r="J648" s="409">
        <v>0</v>
      </c>
      <c r="K648" s="420" t="s">
        <v>155</v>
      </c>
      <c r="L648" s="409">
        <v>0</v>
      </c>
      <c r="M648">
        <f t="shared" si="10"/>
        <v>7</v>
      </c>
      <c r="N648" t="s">
        <v>156</v>
      </c>
    </row>
    <row r="649" ht="15.75" hidden="1" spans="1:14">
      <c r="A649" s="422">
        <v>2111104</v>
      </c>
      <c r="B649" s="415" t="s">
        <v>616</v>
      </c>
      <c r="C649" s="409">
        <v>0</v>
      </c>
      <c r="D649" s="409">
        <v>0</v>
      </c>
      <c r="E649" s="409">
        <v>0</v>
      </c>
      <c r="F649" s="420"/>
      <c r="G649" s="409">
        <v>0</v>
      </c>
      <c r="H649" s="420"/>
      <c r="I649" s="409">
        <v>0</v>
      </c>
      <c r="J649" s="409">
        <v>0</v>
      </c>
      <c r="K649" s="420" t="s">
        <v>155</v>
      </c>
      <c r="L649" s="409">
        <v>0</v>
      </c>
      <c r="M649">
        <f t="shared" si="10"/>
        <v>7</v>
      </c>
      <c r="N649" t="s">
        <v>156</v>
      </c>
    </row>
    <row r="650" ht="15.75" hidden="1" spans="1:14">
      <c r="A650" s="422">
        <v>2111199</v>
      </c>
      <c r="B650" s="415" t="s">
        <v>617</v>
      </c>
      <c r="C650" s="409">
        <v>0</v>
      </c>
      <c r="D650" s="409">
        <v>0</v>
      </c>
      <c r="E650" s="409">
        <v>0</v>
      </c>
      <c r="F650" s="420"/>
      <c r="G650" s="409">
        <v>0</v>
      </c>
      <c r="H650" s="420"/>
      <c r="I650" s="409">
        <v>0</v>
      </c>
      <c r="J650" s="409">
        <v>0</v>
      </c>
      <c r="K650" s="420" t="s">
        <v>155</v>
      </c>
      <c r="L650" s="409">
        <v>0</v>
      </c>
      <c r="M650">
        <f t="shared" si="10"/>
        <v>7</v>
      </c>
      <c r="N650" t="s">
        <v>156</v>
      </c>
    </row>
    <row r="651" ht="15.75" spans="1:14">
      <c r="A651" s="410">
        <v>21112</v>
      </c>
      <c r="B651" s="421" t="s">
        <v>618</v>
      </c>
      <c r="C651" s="412"/>
      <c r="D651" s="412">
        <v>0</v>
      </c>
      <c r="E651" s="412">
        <v>0</v>
      </c>
      <c r="F651" s="407"/>
      <c r="G651" s="412">
        <v>0</v>
      </c>
      <c r="H651" s="407"/>
      <c r="I651" s="412">
        <v>0</v>
      </c>
      <c r="J651" s="412">
        <v>0</v>
      </c>
      <c r="K651" s="407" t="s">
        <v>155</v>
      </c>
      <c r="L651" s="409">
        <v>0</v>
      </c>
      <c r="M651">
        <f t="shared" si="10"/>
        <v>5</v>
      </c>
    </row>
    <row r="652" ht="15.75" spans="1:14">
      <c r="A652" s="410">
        <v>21113</v>
      </c>
      <c r="B652" s="421" t="s">
        <v>619</v>
      </c>
      <c r="C652" s="412"/>
      <c r="D652" s="412">
        <v>0</v>
      </c>
      <c r="E652" s="412">
        <v>0</v>
      </c>
      <c r="F652" s="407"/>
      <c r="G652" s="412">
        <v>0</v>
      </c>
      <c r="H652" s="407"/>
      <c r="I652" s="412">
        <v>0</v>
      </c>
      <c r="J652" s="412">
        <v>0</v>
      </c>
      <c r="K652" s="407" t="s">
        <v>155</v>
      </c>
      <c r="L652" s="409">
        <v>0</v>
      </c>
      <c r="M652">
        <f t="shared" si="10"/>
        <v>5</v>
      </c>
    </row>
    <row r="653" ht="15.75" spans="1:14">
      <c r="A653" s="410">
        <v>21114</v>
      </c>
      <c r="B653" s="421" t="s">
        <v>620</v>
      </c>
      <c r="C653" s="412"/>
      <c r="D653" s="412">
        <v>0</v>
      </c>
      <c r="E653" s="412">
        <v>0</v>
      </c>
      <c r="F653" s="407"/>
      <c r="G653" s="412">
        <v>0</v>
      </c>
      <c r="H653" s="407"/>
      <c r="I653" s="412">
        <v>0</v>
      </c>
      <c r="J653" s="412">
        <v>0</v>
      </c>
      <c r="K653" s="407" t="s">
        <v>155</v>
      </c>
      <c r="L653" s="409">
        <v>0</v>
      </c>
      <c r="M653">
        <f t="shared" si="10"/>
        <v>5</v>
      </c>
    </row>
    <row r="654" ht="15.75" spans="1:14">
      <c r="A654" s="410">
        <v>21199</v>
      </c>
      <c r="B654" s="421" t="s">
        <v>621</v>
      </c>
      <c r="C654" s="406">
        <v>2020</v>
      </c>
      <c r="D654" s="406">
        <v>2020</v>
      </c>
      <c r="E654" s="406">
        <v>1520</v>
      </c>
      <c r="F654" s="407">
        <v>0.7525</v>
      </c>
      <c r="G654" s="406">
        <v>1510</v>
      </c>
      <c r="H654" s="407">
        <v>151</v>
      </c>
      <c r="I654" s="412">
        <v>0</v>
      </c>
      <c r="J654" s="406">
        <v>-2020</v>
      </c>
      <c r="K654" s="407">
        <v>-1</v>
      </c>
      <c r="L654" s="409">
        <v>10</v>
      </c>
      <c r="M654">
        <f t="shared" si="10"/>
        <v>5</v>
      </c>
    </row>
    <row r="655" ht="15.75" spans="1:14">
      <c r="A655" s="422">
        <v>2119999</v>
      </c>
      <c r="B655" s="415" t="s">
        <v>621</v>
      </c>
      <c r="C655" s="416">
        <v>2020</v>
      </c>
      <c r="D655" s="417">
        <v>2020</v>
      </c>
      <c r="E655" s="416">
        <v>1520</v>
      </c>
      <c r="F655" s="219">
        <v>0.7525</v>
      </c>
      <c r="G655" s="417">
        <v>1510</v>
      </c>
      <c r="H655" s="219">
        <v>151</v>
      </c>
      <c r="I655" s="416">
        <v>0</v>
      </c>
      <c r="J655" s="417">
        <v>-2020</v>
      </c>
      <c r="K655" s="219">
        <v>-1</v>
      </c>
      <c r="L655" s="409">
        <v>10</v>
      </c>
      <c r="M655">
        <f t="shared" si="10"/>
        <v>7</v>
      </c>
    </row>
    <row r="656" ht="15.75" spans="1:14">
      <c r="A656" s="427">
        <v>212</v>
      </c>
      <c r="B656" s="405" t="s">
        <v>622</v>
      </c>
      <c r="C656" s="406">
        <v>3985</v>
      </c>
      <c r="D656" s="406">
        <v>12980</v>
      </c>
      <c r="E656" s="406">
        <v>7478</v>
      </c>
      <c r="F656" s="407">
        <v>0.5761</v>
      </c>
      <c r="G656" s="406">
        <v>-24789</v>
      </c>
      <c r="H656" s="407">
        <v>-0.7682</v>
      </c>
      <c r="I656" s="406">
        <v>2496</v>
      </c>
      <c r="J656" s="406">
        <v>-1489</v>
      </c>
      <c r="K656" s="407">
        <v>-0.373651191969887</v>
      </c>
      <c r="L656" s="409">
        <v>32267</v>
      </c>
      <c r="M656">
        <f t="shared" si="10"/>
        <v>3</v>
      </c>
    </row>
    <row r="657" ht="15.75" spans="1:14">
      <c r="A657" s="410">
        <v>21201</v>
      </c>
      <c r="B657" s="421" t="s">
        <v>623</v>
      </c>
      <c r="C657" s="412">
        <v>874</v>
      </c>
      <c r="D657" s="412">
        <v>926</v>
      </c>
      <c r="E657" s="412">
        <v>955</v>
      </c>
      <c r="F657" s="407">
        <v>1.0313</v>
      </c>
      <c r="G657" s="412">
        <v>80</v>
      </c>
      <c r="H657" s="407">
        <v>0.0914</v>
      </c>
      <c r="I657" s="412">
        <v>840</v>
      </c>
      <c r="J657" s="412">
        <v>-34</v>
      </c>
      <c r="K657" s="407">
        <v>-0.0389016018306636</v>
      </c>
      <c r="L657" s="409">
        <v>875</v>
      </c>
      <c r="M657">
        <f t="shared" si="10"/>
        <v>5</v>
      </c>
    </row>
    <row r="658" ht="15.75" spans="1:14">
      <c r="A658" s="422">
        <v>2120101</v>
      </c>
      <c r="B658" s="415" t="s">
        <v>152</v>
      </c>
      <c r="C658" s="416">
        <v>240</v>
      </c>
      <c r="D658" s="416">
        <v>253</v>
      </c>
      <c r="E658" s="416">
        <v>247</v>
      </c>
      <c r="F658" s="219">
        <v>0.9763</v>
      </c>
      <c r="G658" s="416">
        <v>93</v>
      </c>
      <c r="H658" s="219">
        <v>0.6039</v>
      </c>
      <c r="I658" s="416">
        <v>241</v>
      </c>
      <c r="J658" s="416">
        <v>1</v>
      </c>
      <c r="K658" s="219">
        <v>0.00416666666666667</v>
      </c>
      <c r="L658" s="409">
        <v>154</v>
      </c>
      <c r="M658">
        <f t="shared" si="10"/>
        <v>7</v>
      </c>
    </row>
    <row r="659" ht="15.75" spans="1:14">
      <c r="A659" s="422">
        <v>2120102</v>
      </c>
      <c r="B659" s="415" t="s">
        <v>153</v>
      </c>
      <c r="C659" s="416">
        <v>20</v>
      </c>
      <c r="D659" s="416">
        <v>20</v>
      </c>
      <c r="E659" s="416">
        <v>20</v>
      </c>
      <c r="F659" s="219">
        <v>1</v>
      </c>
      <c r="G659" s="416">
        <v>-56</v>
      </c>
      <c r="H659" s="219">
        <v>-0.7368</v>
      </c>
      <c r="I659" s="416">
        <v>23</v>
      </c>
      <c r="J659" s="416">
        <v>3</v>
      </c>
      <c r="K659" s="219">
        <v>0.15</v>
      </c>
      <c r="L659" s="409">
        <v>76</v>
      </c>
      <c r="M659">
        <f t="shared" si="10"/>
        <v>7</v>
      </c>
    </row>
    <row r="660" ht="15.75" hidden="1" spans="1:14">
      <c r="A660" s="422">
        <v>2120103</v>
      </c>
      <c r="B660" s="415" t="s">
        <v>154</v>
      </c>
      <c r="C660" s="409">
        <v>0</v>
      </c>
      <c r="D660" s="409">
        <v>0</v>
      </c>
      <c r="E660" s="409">
        <v>0</v>
      </c>
      <c r="F660" s="420"/>
      <c r="G660" s="409">
        <v>0</v>
      </c>
      <c r="H660" s="420"/>
      <c r="I660" s="409">
        <v>0</v>
      </c>
      <c r="J660" s="409">
        <v>0</v>
      </c>
      <c r="K660" s="420" t="s">
        <v>155</v>
      </c>
      <c r="L660" s="409">
        <v>0</v>
      </c>
      <c r="M660">
        <f t="shared" si="10"/>
        <v>7</v>
      </c>
      <c r="N660" t="s">
        <v>156</v>
      </c>
    </row>
    <row r="661" ht="15.75" spans="1:14">
      <c r="A661" s="422">
        <v>2120104</v>
      </c>
      <c r="B661" s="415" t="s">
        <v>624</v>
      </c>
      <c r="C661" s="416">
        <v>482</v>
      </c>
      <c r="D661" s="416">
        <v>504</v>
      </c>
      <c r="E661" s="416">
        <v>541</v>
      </c>
      <c r="F661" s="219">
        <v>1.0734</v>
      </c>
      <c r="G661" s="416">
        <v>135</v>
      </c>
      <c r="H661" s="219">
        <v>0.3325</v>
      </c>
      <c r="I661" s="416">
        <v>456</v>
      </c>
      <c r="J661" s="416">
        <v>-26</v>
      </c>
      <c r="K661" s="219">
        <v>-0.0539419087136929</v>
      </c>
      <c r="L661" s="409">
        <v>406</v>
      </c>
      <c r="M661">
        <f t="shared" si="10"/>
        <v>7</v>
      </c>
    </row>
    <row r="662" ht="15.75" spans="1:14">
      <c r="A662" s="422">
        <v>2120105</v>
      </c>
      <c r="B662" s="415" t="s">
        <v>625</v>
      </c>
      <c r="C662" s="416">
        <v>0</v>
      </c>
      <c r="D662" s="416">
        <v>0</v>
      </c>
      <c r="E662" s="416">
        <v>0</v>
      </c>
      <c r="F662" s="219"/>
      <c r="G662" s="416">
        <v>-53</v>
      </c>
      <c r="H662" s="219">
        <v>-1</v>
      </c>
      <c r="I662" s="416">
        <v>0</v>
      </c>
      <c r="J662" s="416">
        <v>0</v>
      </c>
      <c r="K662" s="219" t="s">
        <v>155</v>
      </c>
      <c r="L662" s="409">
        <v>53</v>
      </c>
      <c r="M662">
        <f t="shared" si="10"/>
        <v>7</v>
      </c>
    </row>
    <row r="663" ht="15.75" hidden="1" spans="1:14">
      <c r="A663" s="422">
        <v>2120106</v>
      </c>
      <c r="B663" s="415" t="s">
        <v>626</v>
      </c>
      <c r="C663" s="409">
        <v>0</v>
      </c>
      <c r="D663" s="409">
        <v>0</v>
      </c>
      <c r="E663" s="409">
        <v>0</v>
      </c>
      <c r="F663" s="420"/>
      <c r="G663" s="409">
        <v>0</v>
      </c>
      <c r="H663" s="420"/>
      <c r="I663" s="409">
        <v>0</v>
      </c>
      <c r="J663" s="409">
        <v>0</v>
      </c>
      <c r="K663" s="420" t="s">
        <v>155</v>
      </c>
      <c r="L663" s="409">
        <v>0</v>
      </c>
      <c r="M663">
        <f t="shared" si="10"/>
        <v>7</v>
      </c>
      <c r="N663" t="s">
        <v>156</v>
      </c>
    </row>
    <row r="664" ht="15.75" hidden="1" spans="1:14">
      <c r="A664" s="422">
        <v>2120107</v>
      </c>
      <c r="B664" s="415" t="s">
        <v>627</v>
      </c>
      <c r="C664" s="409">
        <v>0</v>
      </c>
      <c r="D664" s="409">
        <v>0</v>
      </c>
      <c r="E664" s="409">
        <v>0</v>
      </c>
      <c r="F664" s="420"/>
      <c r="G664" s="409">
        <v>0</v>
      </c>
      <c r="H664" s="420"/>
      <c r="I664" s="409">
        <v>0</v>
      </c>
      <c r="J664" s="409">
        <v>0</v>
      </c>
      <c r="K664" s="420" t="s">
        <v>155</v>
      </c>
      <c r="L664" s="409">
        <v>0</v>
      </c>
      <c r="M664">
        <f t="shared" si="10"/>
        <v>7</v>
      </c>
      <c r="N664" t="s">
        <v>156</v>
      </c>
    </row>
    <row r="665" ht="15.75" spans="1:14">
      <c r="A665" s="422">
        <v>2120109</v>
      </c>
      <c r="B665" s="415" t="s">
        <v>628</v>
      </c>
      <c r="C665" s="416">
        <v>118</v>
      </c>
      <c r="D665" s="416">
        <v>135</v>
      </c>
      <c r="E665" s="416">
        <v>133</v>
      </c>
      <c r="F665" s="219">
        <v>0.9852</v>
      </c>
      <c r="G665" s="416">
        <v>14</v>
      </c>
      <c r="H665" s="219">
        <v>0.1176</v>
      </c>
      <c r="I665" s="416">
        <v>110</v>
      </c>
      <c r="J665" s="416">
        <v>-8</v>
      </c>
      <c r="K665" s="219">
        <v>-0.0677966101694915</v>
      </c>
      <c r="L665" s="409">
        <v>119</v>
      </c>
      <c r="M665">
        <f t="shared" si="10"/>
        <v>7</v>
      </c>
    </row>
    <row r="666" ht="15.75" hidden="1" spans="1:14">
      <c r="A666" s="422">
        <v>2120110</v>
      </c>
      <c r="B666" s="415" t="s">
        <v>629</v>
      </c>
      <c r="C666" s="409">
        <v>0</v>
      </c>
      <c r="D666" s="409">
        <v>0</v>
      </c>
      <c r="E666" s="409">
        <v>0</v>
      </c>
      <c r="F666" s="420"/>
      <c r="G666" s="409">
        <v>0</v>
      </c>
      <c r="H666" s="420"/>
      <c r="I666" s="409">
        <v>0</v>
      </c>
      <c r="J666" s="409">
        <v>0</v>
      </c>
      <c r="K666" s="420" t="s">
        <v>155</v>
      </c>
      <c r="L666" s="409">
        <v>0</v>
      </c>
      <c r="M666">
        <f t="shared" si="10"/>
        <v>7</v>
      </c>
      <c r="N666" t="s">
        <v>156</v>
      </c>
    </row>
    <row r="667" ht="15.75" spans="1:14">
      <c r="A667" s="422">
        <v>2120199</v>
      </c>
      <c r="B667" s="415" t="s">
        <v>630</v>
      </c>
      <c r="C667" s="416">
        <v>14</v>
      </c>
      <c r="D667" s="416">
        <v>14</v>
      </c>
      <c r="E667" s="416">
        <v>14</v>
      </c>
      <c r="F667" s="219">
        <v>1</v>
      </c>
      <c r="G667" s="416">
        <v>-53</v>
      </c>
      <c r="H667" s="219">
        <v>-0.791</v>
      </c>
      <c r="I667" s="416">
        <v>10</v>
      </c>
      <c r="J667" s="416">
        <v>-4</v>
      </c>
      <c r="K667" s="219">
        <v>-0.285714285714286</v>
      </c>
      <c r="L667" s="409">
        <v>67</v>
      </c>
      <c r="M667">
        <f t="shared" si="10"/>
        <v>7</v>
      </c>
    </row>
    <row r="668" ht="15.75" spans="1:14">
      <c r="A668" s="410">
        <v>21202</v>
      </c>
      <c r="B668" s="421" t="s">
        <v>631</v>
      </c>
      <c r="C668" s="412">
        <v>0</v>
      </c>
      <c r="D668" s="412">
        <v>0</v>
      </c>
      <c r="E668" s="412">
        <v>0</v>
      </c>
      <c r="F668" s="407"/>
      <c r="G668" s="412">
        <v>0</v>
      </c>
      <c r="H668" s="407"/>
      <c r="I668" s="412">
        <v>0</v>
      </c>
      <c r="J668" s="412">
        <v>0</v>
      </c>
      <c r="K668" s="407" t="s">
        <v>155</v>
      </c>
      <c r="L668" s="409">
        <v>0</v>
      </c>
      <c r="M668">
        <f t="shared" si="10"/>
        <v>5</v>
      </c>
    </row>
    <row r="669" ht="15.75" hidden="1" spans="1:14">
      <c r="A669" s="422">
        <v>2120201</v>
      </c>
      <c r="B669" s="415" t="s">
        <v>631</v>
      </c>
      <c r="C669" s="409">
        <v>0</v>
      </c>
      <c r="D669" s="409">
        <v>0</v>
      </c>
      <c r="E669" s="409">
        <v>0</v>
      </c>
      <c r="F669" s="420"/>
      <c r="G669" s="409">
        <v>0</v>
      </c>
      <c r="H669" s="420"/>
      <c r="I669" s="409">
        <v>0</v>
      </c>
      <c r="J669" s="409">
        <v>0</v>
      </c>
      <c r="K669" s="420" t="s">
        <v>155</v>
      </c>
      <c r="L669" s="409">
        <v>0</v>
      </c>
      <c r="M669">
        <f t="shared" si="10"/>
        <v>7</v>
      </c>
      <c r="N669" t="s">
        <v>156</v>
      </c>
    </row>
    <row r="670" ht="15.75" spans="1:14">
      <c r="A670" s="410">
        <v>21203</v>
      </c>
      <c r="B670" s="421" t="s">
        <v>632</v>
      </c>
      <c r="C670" s="406">
        <v>1761</v>
      </c>
      <c r="D670" s="406">
        <v>10040</v>
      </c>
      <c r="E670" s="406">
        <v>4373</v>
      </c>
      <c r="F670" s="407">
        <v>0.4356</v>
      </c>
      <c r="G670" s="406">
        <v>-24017</v>
      </c>
      <c r="H670" s="407">
        <v>-0.846</v>
      </c>
      <c r="I670" s="412">
        <v>91</v>
      </c>
      <c r="J670" s="406">
        <v>-1670</v>
      </c>
      <c r="K670" s="407">
        <v>-0.948324815445769</v>
      </c>
      <c r="L670" s="409">
        <v>28390</v>
      </c>
      <c r="M670">
        <f t="shared" si="10"/>
        <v>5</v>
      </c>
    </row>
    <row r="671" ht="15.75" spans="1:14">
      <c r="A671" s="422">
        <v>2120303</v>
      </c>
      <c r="B671" s="415" t="s">
        <v>633</v>
      </c>
      <c r="C671" s="416">
        <v>159</v>
      </c>
      <c r="D671" s="417">
        <v>7036</v>
      </c>
      <c r="E671" s="416">
        <v>2315</v>
      </c>
      <c r="F671" s="219">
        <v>0.329</v>
      </c>
      <c r="G671" s="417">
        <v>-22075</v>
      </c>
      <c r="H671" s="219">
        <v>-0.9051</v>
      </c>
      <c r="I671" s="416">
        <v>0</v>
      </c>
      <c r="J671" s="416">
        <v>-159</v>
      </c>
      <c r="K671" s="219">
        <v>-1</v>
      </c>
      <c r="L671" s="409">
        <v>24390</v>
      </c>
      <c r="M671">
        <f t="shared" si="10"/>
        <v>7</v>
      </c>
    </row>
    <row r="672" ht="15.75" spans="1:14">
      <c r="A672" s="422">
        <v>2120399</v>
      </c>
      <c r="B672" s="415" t="s">
        <v>634</v>
      </c>
      <c r="C672" s="416">
        <v>1602</v>
      </c>
      <c r="D672" s="417">
        <v>3004</v>
      </c>
      <c r="E672" s="416">
        <v>2058</v>
      </c>
      <c r="F672" s="219">
        <v>0.6851</v>
      </c>
      <c r="G672" s="417">
        <v>-1942</v>
      </c>
      <c r="H672" s="219">
        <v>-0.4855</v>
      </c>
      <c r="I672" s="416">
        <v>91</v>
      </c>
      <c r="J672" s="417">
        <v>-1511</v>
      </c>
      <c r="K672" s="219">
        <v>-0.943196004993758</v>
      </c>
      <c r="L672" s="409">
        <v>4000</v>
      </c>
      <c r="M672">
        <f t="shared" si="10"/>
        <v>7</v>
      </c>
    </row>
    <row r="673" ht="15.75" spans="1:14">
      <c r="A673" s="410">
        <v>21205</v>
      </c>
      <c r="B673" s="421" t="s">
        <v>635</v>
      </c>
      <c r="C673" s="406">
        <v>1333</v>
      </c>
      <c r="D673" s="406">
        <v>1650</v>
      </c>
      <c r="E673" s="406">
        <v>1785</v>
      </c>
      <c r="F673" s="407">
        <v>1.0818</v>
      </c>
      <c r="G673" s="412">
        <v>-993</v>
      </c>
      <c r="H673" s="407">
        <v>-0.3575</v>
      </c>
      <c r="I673" s="406">
        <v>1565</v>
      </c>
      <c r="J673" s="412">
        <v>232</v>
      </c>
      <c r="K673" s="407">
        <v>0.174043510877719</v>
      </c>
      <c r="L673" s="409">
        <v>2778</v>
      </c>
      <c r="M673">
        <f t="shared" si="10"/>
        <v>5</v>
      </c>
    </row>
    <row r="674" ht="15.75" spans="1:14">
      <c r="A674" s="422">
        <v>2120501</v>
      </c>
      <c r="B674" s="415" t="s">
        <v>635</v>
      </c>
      <c r="C674" s="416">
        <v>1333</v>
      </c>
      <c r="D674" s="417">
        <v>1650</v>
      </c>
      <c r="E674" s="416">
        <v>1785</v>
      </c>
      <c r="F674" s="219">
        <v>1.0818</v>
      </c>
      <c r="G674" s="416">
        <v>-993</v>
      </c>
      <c r="H674" s="219">
        <v>-0.3575</v>
      </c>
      <c r="I674" s="416">
        <v>1565</v>
      </c>
      <c r="J674" s="416">
        <v>232</v>
      </c>
      <c r="K674" s="219">
        <v>0.174043510877719</v>
      </c>
      <c r="L674" s="409">
        <v>2778</v>
      </c>
      <c r="M674">
        <f t="shared" si="10"/>
        <v>7</v>
      </c>
    </row>
    <row r="675" ht="15.75" spans="1:14">
      <c r="A675" s="410">
        <v>21206</v>
      </c>
      <c r="B675" s="421" t="s">
        <v>636</v>
      </c>
      <c r="C675" s="412"/>
      <c r="D675" s="412"/>
      <c r="E675" s="412"/>
      <c r="F675" s="407"/>
      <c r="G675" s="412">
        <v>0</v>
      </c>
      <c r="H675" s="407"/>
      <c r="I675" s="412"/>
      <c r="J675" s="412">
        <v>0</v>
      </c>
      <c r="K675" s="407" t="s">
        <v>155</v>
      </c>
      <c r="L675" s="409"/>
      <c r="M675">
        <f t="shared" si="10"/>
        <v>5</v>
      </c>
    </row>
    <row r="676" ht="15.75" hidden="1" spans="1:14">
      <c r="A676" s="422">
        <v>2120601</v>
      </c>
      <c r="B676" s="415" t="s">
        <v>636</v>
      </c>
      <c r="C676" s="409">
        <v>0</v>
      </c>
      <c r="D676" s="409">
        <v>0</v>
      </c>
      <c r="E676" s="409">
        <v>0</v>
      </c>
      <c r="F676" s="420"/>
      <c r="G676" s="409">
        <v>0</v>
      </c>
      <c r="H676" s="420"/>
      <c r="I676" s="409">
        <v>0</v>
      </c>
      <c r="J676" s="409">
        <v>0</v>
      </c>
      <c r="K676" s="420" t="s">
        <v>155</v>
      </c>
      <c r="L676" s="409">
        <v>0</v>
      </c>
      <c r="M676">
        <f t="shared" si="10"/>
        <v>7</v>
      </c>
      <c r="N676" t="s">
        <v>156</v>
      </c>
    </row>
    <row r="677" ht="15.75" spans="1:14">
      <c r="A677" s="410">
        <v>21299</v>
      </c>
      <c r="B677" s="421" t="s">
        <v>637</v>
      </c>
      <c r="C677" s="412">
        <v>17</v>
      </c>
      <c r="D677" s="412">
        <v>364</v>
      </c>
      <c r="E677" s="412">
        <v>365</v>
      </c>
      <c r="F677" s="407">
        <v>1.0027</v>
      </c>
      <c r="G677" s="412">
        <v>141</v>
      </c>
      <c r="H677" s="407">
        <v>0.6295</v>
      </c>
      <c r="I677" s="412">
        <v>0</v>
      </c>
      <c r="J677" s="412">
        <v>-17</v>
      </c>
      <c r="K677" s="407">
        <v>-1</v>
      </c>
      <c r="L677" s="409">
        <v>224</v>
      </c>
      <c r="M677">
        <f t="shared" si="10"/>
        <v>5</v>
      </c>
    </row>
    <row r="678" ht="15.75" spans="1:14">
      <c r="A678" s="422">
        <v>2129999</v>
      </c>
      <c r="B678" s="415" t="s">
        <v>637</v>
      </c>
      <c r="C678" s="416">
        <v>17</v>
      </c>
      <c r="D678" s="416">
        <v>364</v>
      </c>
      <c r="E678" s="416">
        <v>365</v>
      </c>
      <c r="F678" s="219">
        <v>1.0027</v>
      </c>
      <c r="G678" s="416">
        <v>141</v>
      </c>
      <c r="H678" s="219">
        <v>0.6295</v>
      </c>
      <c r="I678" s="416">
        <v>0</v>
      </c>
      <c r="J678" s="416">
        <v>-17</v>
      </c>
      <c r="K678" s="219">
        <v>-1</v>
      </c>
      <c r="L678" s="409">
        <v>224</v>
      </c>
      <c r="M678">
        <f t="shared" si="10"/>
        <v>7</v>
      </c>
    </row>
    <row r="679" ht="15.75" spans="1:14">
      <c r="A679" s="427">
        <v>213</v>
      </c>
      <c r="B679" s="405" t="s">
        <v>638</v>
      </c>
      <c r="C679" s="406">
        <v>39721</v>
      </c>
      <c r="D679" s="406">
        <v>42768</v>
      </c>
      <c r="E679" s="406">
        <v>38910</v>
      </c>
      <c r="F679" s="407">
        <v>0.9098</v>
      </c>
      <c r="G679" s="406">
        <v>3095</v>
      </c>
      <c r="H679" s="407">
        <v>0.0864</v>
      </c>
      <c r="I679" s="406">
        <v>29157</v>
      </c>
      <c r="J679" s="406">
        <v>-10564</v>
      </c>
      <c r="K679" s="407">
        <v>-0.265955036378742</v>
      </c>
      <c r="L679" s="409">
        <v>35815</v>
      </c>
      <c r="M679">
        <f t="shared" si="10"/>
        <v>3</v>
      </c>
    </row>
    <row r="680" ht="15.75" spans="1:14">
      <c r="A680" s="410">
        <v>21301</v>
      </c>
      <c r="B680" s="421" t="s">
        <v>639</v>
      </c>
      <c r="C680" s="406">
        <v>10213</v>
      </c>
      <c r="D680" s="406">
        <v>9359</v>
      </c>
      <c r="E680" s="406">
        <v>8325</v>
      </c>
      <c r="F680" s="407">
        <v>0.8895</v>
      </c>
      <c r="G680" s="406">
        <v>1767</v>
      </c>
      <c r="H680" s="407">
        <v>0.2694</v>
      </c>
      <c r="I680" s="406">
        <v>4974</v>
      </c>
      <c r="J680" s="406">
        <v>-5239</v>
      </c>
      <c r="K680" s="407">
        <v>-0.512973661020268</v>
      </c>
      <c r="L680" s="409">
        <v>6558</v>
      </c>
      <c r="M680">
        <f t="shared" si="10"/>
        <v>5</v>
      </c>
    </row>
    <row r="681" ht="15.75" spans="1:14">
      <c r="A681" s="422">
        <v>2130101</v>
      </c>
      <c r="B681" s="415" t="s">
        <v>152</v>
      </c>
      <c r="C681" s="416">
        <v>1426</v>
      </c>
      <c r="D681" s="417">
        <v>1557</v>
      </c>
      <c r="E681" s="416">
        <v>1546</v>
      </c>
      <c r="F681" s="219">
        <v>0.9929</v>
      </c>
      <c r="G681" s="416">
        <v>110</v>
      </c>
      <c r="H681" s="219">
        <v>0.0766</v>
      </c>
      <c r="I681" s="416">
        <v>1650</v>
      </c>
      <c r="J681" s="416">
        <v>224</v>
      </c>
      <c r="K681" s="219">
        <v>0.157082748948107</v>
      </c>
      <c r="L681" s="409">
        <v>1436</v>
      </c>
      <c r="M681">
        <f t="shared" si="10"/>
        <v>7</v>
      </c>
    </row>
    <row r="682" ht="15.75" spans="1:14">
      <c r="A682" s="422">
        <v>2130102</v>
      </c>
      <c r="B682" s="415" t="s">
        <v>153</v>
      </c>
      <c r="C682" s="416">
        <v>170</v>
      </c>
      <c r="D682" s="416">
        <v>170</v>
      </c>
      <c r="E682" s="416">
        <v>169</v>
      </c>
      <c r="F682" s="219">
        <v>0.9941</v>
      </c>
      <c r="G682" s="416">
        <v>28</v>
      </c>
      <c r="H682" s="219">
        <v>0.1986</v>
      </c>
      <c r="I682" s="416">
        <v>55</v>
      </c>
      <c r="J682" s="416">
        <v>-115</v>
      </c>
      <c r="K682" s="219">
        <v>-0.676470588235294</v>
      </c>
      <c r="L682" s="409">
        <v>141</v>
      </c>
      <c r="M682">
        <f t="shared" si="10"/>
        <v>7</v>
      </c>
    </row>
    <row r="683" ht="15.75" hidden="1" spans="1:14">
      <c r="A683" s="422">
        <v>2130103</v>
      </c>
      <c r="B683" s="415" t="s">
        <v>154</v>
      </c>
      <c r="C683" s="409">
        <v>0</v>
      </c>
      <c r="D683" s="409">
        <v>0</v>
      </c>
      <c r="E683" s="409">
        <v>0</v>
      </c>
      <c r="F683" s="420"/>
      <c r="G683" s="409">
        <v>0</v>
      </c>
      <c r="H683" s="420"/>
      <c r="I683" s="409">
        <v>0</v>
      </c>
      <c r="J683" s="409">
        <v>0</v>
      </c>
      <c r="K683" s="420" t="s">
        <v>155</v>
      </c>
      <c r="L683" s="409">
        <v>0</v>
      </c>
      <c r="M683">
        <f t="shared" si="10"/>
        <v>7</v>
      </c>
      <c r="N683" t="s">
        <v>156</v>
      </c>
    </row>
    <row r="684" ht="15.75" spans="1:14">
      <c r="A684" s="422">
        <v>2130104</v>
      </c>
      <c r="B684" s="415" t="s">
        <v>162</v>
      </c>
      <c r="C684" s="416">
        <v>230</v>
      </c>
      <c r="D684" s="416">
        <v>246</v>
      </c>
      <c r="E684" s="416">
        <v>246</v>
      </c>
      <c r="F684" s="219">
        <v>1</v>
      </c>
      <c r="G684" s="416">
        <v>-131</v>
      </c>
      <c r="H684" s="219">
        <v>-0.3475</v>
      </c>
      <c r="I684" s="416">
        <v>357</v>
      </c>
      <c r="J684" s="416">
        <v>127</v>
      </c>
      <c r="K684" s="219">
        <v>0.552173913043478</v>
      </c>
      <c r="L684" s="409">
        <v>377</v>
      </c>
      <c r="M684">
        <f t="shared" si="10"/>
        <v>7</v>
      </c>
    </row>
    <row r="685" ht="15.75" hidden="1" spans="1:14">
      <c r="A685" s="422">
        <v>2130105</v>
      </c>
      <c r="B685" s="415" t="s">
        <v>640</v>
      </c>
      <c r="C685" s="409">
        <v>0</v>
      </c>
      <c r="D685" s="409">
        <v>0</v>
      </c>
      <c r="E685" s="409">
        <v>0</v>
      </c>
      <c r="F685" s="420"/>
      <c r="G685" s="409">
        <v>0</v>
      </c>
      <c r="H685" s="420"/>
      <c r="I685" s="409">
        <v>0</v>
      </c>
      <c r="J685" s="409">
        <v>0</v>
      </c>
      <c r="K685" s="420" t="s">
        <v>155</v>
      </c>
      <c r="L685" s="409">
        <v>0</v>
      </c>
      <c r="M685">
        <f t="shared" si="10"/>
        <v>7</v>
      </c>
      <c r="N685" t="s">
        <v>156</v>
      </c>
    </row>
    <row r="686" ht="15.75" spans="1:14">
      <c r="A686" s="422">
        <v>2130106</v>
      </c>
      <c r="B686" s="415" t="s">
        <v>641</v>
      </c>
      <c r="C686" s="416">
        <v>370</v>
      </c>
      <c r="D686" s="416">
        <v>370</v>
      </c>
      <c r="E686" s="416">
        <v>557</v>
      </c>
      <c r="F686" s="219">
        <v>1.5054</v>
      </c>
      <c r="G686" s="416">
        <v>-13</v>
      </c>
      <c r="H686" s="219">
        <v>-0.0228</v>
      </c>
      <c r="I686" s="416">
        <v>267</v>
      </c>
      <c r="J686" s="416">
        <v>-103</v>
      </c>
      <c r="K686" s="219">
        <v>-0.278378378378378</v>
      </c>
      <c r="L686" s="409">
        <v>570</v>
      </c>
      <c r="M686">
        <f t="shared" si="10"/>
        <v>7</v>
      </c>
    </row>
    <row r="687" ht="15.75" spans="1:14">
      <c r="A687" s="422">
        <v>2130108</v>
      </c>
      <c r="B687" s="415" t="s">
        <v>642</v>
      </c>
      <c r="C687" s="416">
        <v>81</v>
      </c>
      <c r="D687" s="416">
        <v>85</v>
      </c>
      <c r="E687" s="416">
        <v>41</v>
      </c>
      <c r="F687" s="219">
        <v>0.4824</v>
      </c>
      <c r="G687" s="416">
        <v>-129</v>
      </c>
      <c r="H687" s="219">
        <v>-0.7588</v>
      </c>
      <c r="I687" s="416">
        <v>201</v>
      </c>
      <c r="J687" s="416">
        <v>120</v>
      </c>
      <c r="K687" s="219">
        <v>1.48148148148148</v>
      </c>
      <c r="L687" s="409">
        <v>170</v>
      </c>
      <c r="M687">
        <f t="shared" si="10"/>
        <v>7</v>
      </c>
    </row>
    <row r="688" ht="15.75" spans="1:14">
      <c r="A688" s="422">
        <v>2130109</v>
      </c>
      <c r="B688" s="415" t="s">
        <v>643</v>
      </c>
      <c r="C688" s="416">
        <v>41</v>
      </c>
      <c r="D688" s="416">
        <v>71</v>
      </c>
      <c r="E688" s="416">
        <v>51</v>
      </c>
      <c r="F688" s="219">
        <v>0.7183</v>
      </c>
      <c r="G688" s="416">
        <v>22</v>
      </c>
      <c r="H688" s="219">
        <v>0.7586</v>
      </c>
      <c r="I688" s="416">
        <v>35</v>
      </c>
      <c r="J688" s="416">
        <v>-6</v>
      </c>
      <c r="K688" s="219">
        <v>-0.146341463414634</v>
      </c>
      <c r="L688" s="409">
        <v>29</v>
      </c>
      <c r="M688">
        <f t="shared" si="10"/>
        <v>7</v>
      </c>
    </row>
    <row r="689" ht="15.75" spans="1:14">
      <c r="A689" s="422">
        <v>2130110</v>
      </c>
      <c r="B689" s="415" t="s">
        <v>644</v>
      </c>
      <c r="C689" s="416">
        <v>0</v>
      </c>
      <c r="D689" s="416">
        <v>0</v>
      </c>
      <c r="E689" s="416">
        <v>0</v>
      </c>
      <c r="F689" s="219"/>
      <c r="G689" s="416">
        <v>-10</v>
      </c>
      <c r="H689" s="219">
        <v>-1</v>
      </c>
      <c r="I689" s="416">
        <v>0</v>
      </c>
      <c r="J689" s="416">
        <v>0</v>
      </c>
      <c r="K689" s="219" t="s">
        <v>155</v>
      </c>
      <c r="L689" s="409">
        <v>10</v>
      </c>
      <c r="M689">
        <f t="shared" si="10"/>
        <v>7</v>
      </c>
    </row>
    <row r="690" ht="15.75" spans="1:14">
      <c r="A690" s="422">
        <v>2130111</v>
      </c>
      <c r="B690" s="415" t="s">
        <v>645</v>
      </c>
      <c r="C690" s="416">
        <v>2</v>
      </c>
      <c r="D690" s="416">
        <v>87</v>
      </c>
      <c r="E690" s="416">
        <v>87</v>
      </c>
      <c r="F690" s="219">
        <v>1</v>
      </c>
      <c r="G690" s="416">
        <v>87</v>
      </c>
      <c r="H690" s="219"/>
      <c r="I690" s="416">
        <v>1</v>
      </c>
      <c r="J690" s="416">
        <v>-1</v>
      </c>
      <c r="K690" s="219">
        <v>-0.5</v>
      </c>
      <c r="L690" s="409">
        <v>0</v>
      </c>
      <c r="M690">
        <f t="shared" si="10"/>
        <v>7</v>
      </c>
    </row>
    <row r="691" ht="15.75" hidden="1" spans="1:14">
      <c r="A691" s="422">
        <v>2130112</v>
      </c>
      <c r="B691" s="415" t="s">
        <v>646</v>
      </c>
      <c r="C691" s="409">
        <v>0</v>
      </c>
      <c r="D691" s="409">
        <v>0</v>
      </c>
      <c r="E691" s="409">
        <v>0</v>
      </c>
      <c r="F691" s="420"/>
      <c r="G691" s="409">
        <v>0</v>
      </c>
      <c r="H691" s="420"/>
      <c r="I691" s="409">
        <v>0</v>
      </c>
      <c r="J691" s="409">
        <v>0</v>
      </c>
      <c r="K691" s="420" t="s">
        <v>155</v>
      </c>
      <c r="L691" s="409">
        <v>0</v>
      </c>
      <c r="M691">
        <f t="shared" si="10"/>
        <v>7</v>
      </c>
      <c r="N691" t="s">
        <v>156</v>
      </c>
    </row>
    <row r="692" ht="15.75" hidden="1" spans="1:14">
      <c r="A692" s="422">
        <v>2130114</v>
      </c>
      <c r="B692" s="415" t="s">
        <v>647</v>
      </c>
      <c r="C692" s="409">
        <v>0</v>
      </c>
      <c r="D692" s="409">
        <v>0</v>
      </c>
      <c r="E692" s="409">
        <v>0</v>
      </c>
      <c r="F692" s="420"/>
      <c r="G692" s="409">
        <v>0</v>
      </c>
      <c r="H692" s="420"/>
      <c r="I692" s="409">
        <v>0</v>
      </c>
      <c r="J692" s="409">
        <v>0</v>
      </c>
      <c r="K692" s="420" t="s">
        <v>155</v>
      </c>
      <c r="L692" s="409">
        <v>0</v>
      </c>
      <c r="M692">
        <f t="shared" si="10"/>
        <v>7</v>
      </c>
      <c r="N692" t="s">
        <v>156</v>
      </c>
    </row>
    <row r="693" ht="15.75" spans="1:14">
      <c r="A693" s="422">
        <v>2130119</v>
      </c>
      <c r="B693" s="415" t="s">
        <v>648</v>
      </c>
      <c r="C693" s="416">
        <v>327</v>
      </c>
      <c r="D693" s="416">
        <v>535</v>
      </c>
      <c r="E693" s="416">
        <v>285</v>
      </c>
      <c r="F693" s="219">
        <v>0.5327</v>
      </c>
      <c r="G693" s="416">
        <v>44</v>
      </c>
      <c r="H693" s="219">
        <v>0.1826</v>
      </c>
      <c r="I693" s="416">
        <v>0</v>
      </c>
      <c r="J693" s="416">
        <v>-327</v>
      </c>
      <c r="K693" s="219">
        <v>-1</v>
      </c>
      <c r="L693" s="409">
        <v>241</v>
      </c>
      <c r="M693">
        <f t="shared" si="10"/>
        <v>7</v>
      </c>
    </row>
    <row r="694" ht="15.75" spans="1:14">
      <c r="A694" s="422">
        <v>2130120</v>
      </c>
      <c r="B694" s="415" t="s">
        <v>649</v>
      </c>
      <c r="C694" s="416">
        <v>1376</v>
      </c>
      <c r="D694" s="417">
        <v>1378</v>
      </c>
      <c r="E694" s="416">
        <v>1377</v>
      </c>
      <c r="F694" s="219">
        <v>0.9993</v>
      </c>
      <c r="G694" s="417">
        <v>1337</v>
      </c>
      <c r="H694" s="219">
        <v>33.425</v>
      </c>
      <c r="I694" s="416">
        <v>1433</v>
      </c>
      <c r="J694" s="416">
        <v>57</v>
      </c>
      <c r="K694" s="219">
        <v>0.0414244186046512</v>
      </c>
      <c r="L694" s="409">
        <v>40</v>
      </c>
      <c r="M694">
        <f t="shared" si="10"/>
        <v>7</v>
      </c>
    </row>
    <row r="695" ht="15.75" hidden="1" spans="1:14">
      <c r="A695" s="422">
        <v>2130121</v>
      </c>
      <c r="B695" s="415" t="s">
        <v>650</v>
      </c>
      <c r="C695" s="409">
        <v>0</v>
      </c>
      <c r="D695" s="409">
        <v>0</v>
      </c>
      <c r="E695" s="409">
        <v>0</v>
      </c>
      <c r="F695" s="420"/>
      <c r="G695" s="409">
        <v>0</v>
      </c>
      <c r="H695" s="420"/>
      <c r="I695" s="409">
        <v>0</v>
      </c>
      <c r="J695" s="409">
        <v>0</v>
      </c>
      <c r="K695" s="420" t="s">
        <v>155</v>
      </c>
      <c r="L695" s="409">
        <v>0</v>
      </c>
      <c r="M695">
        <f t="shared" si="10"/>
        <v>7</v>
      </c>
      <c r="N695" t="s">
        <v>156</v>
      </c>
    </row>
    <row r="696" ht="15.75" spans="1:14">
      <c r="A696" s="422">
        <v>2130122</v>
      </c>
      <c r="B696" s="415" t="s">
        <v>651</v>
      </c>
      <c r="C696" s="416">
        <v>553</v>
      </c>
      <c r="D696" s="416">
        <v>800</v>
      </c>
      <c r="E696" s="416">
        <v>901</v>
      </c>
      <c r="F696" s="219">
        <v>1.1263</v>
      </c>
      <c r="G696" s="417">
        <v>-1398</v>
      </c>
      <c r="H696" s="219">
        <v>-0.6081</v>
      </c>
      <c r="I696" s="416">
        <v>433</v>
      </c>
      <c r="J696" s="416">
        <v>-120</v>
      </c>
      <c r="K696" s="219">
        <v>-0.216998191681736</v>
      </c>
      <c r="L696" s="409">
        <v>2299</v>
      </c>
      <c r="M696">
        <f t="shared" si="10"/>
        <v>7</v>
      </c>
    </row>
    <row r="697" ht="15.75" spans="1:14">
      <c r="A697" s="422">
        <v>2130124</v>
      </c>
      <c r="B697" s="415" t="s">
        <v>652</v>
      </c>
      <c r="C697" s="416">
        <v>0</v>
      </c>
      <c r="D697" s="416">
        <v>5</v>
      </c>
      <c r="E697" s="416">
        <v>45</v>
      </c>
      <c r="F697" s="219">
        <v>9</v>
      </c>
      <c r="G697" s="416">
        <v>-145</v>
      </c>
      <c r="H697" s="219">
        <v>-0.7632</v>
      </c>
      <c r="I697" s="416">
        <v>250</v>
      </c>
      <c r="J697" s="416">
        <v>250</v>
      </c>
      <c r="K697" s="219" t="s">
        <v>155</v>
      </c>
      <c r="L697" s="409">
        <v>190</v>
      </c>
      <c r="M697">
        <f t="shared" si="10"/>
        <v>7</v>
      </c>
    </row>
    <row r="698" ht="15.75" spans="1:14">
      <c r="A698" s="422">
        <v>2130125</v>
      </c>
      <c r="B698" s="415" t="s">
        <v>653</v>
      </c>
      <c r="C698" s="416">
        <v>35</v>
      </c>
      <c r="D698" s="416">
        <v>40</v>
      </c>
      <c r="E698" s="416">
        <v>40</v>
      </c>
      <c r="F698" s="219">
        <v>1</v>
      </c>
      <c r="G698" s="416">
        <v>-9</v>
      </c>
      <c r="H698" s="219">
        <v>-0.1837</v>
      </c>
      <c r="I698" s="416">
        <v>0</v>
      </c>
      <c r="J698" s="416">
        <v>-35</v>
      </c>
      <c r="K698" s="219">
        <v>-1</v>
      </c>
      <c r="L698" s="409">
        <v>49</v>
      </c>
      <c r="M698">
        <f t="shared" si="10"/>
        <v>7</v>
      </c>
    </row>
    <row r="699" ht="15.75" spans="1:14">
      <c r="A699" s="422">
        <v>2130126</v>
      </c>
      <c r="B699" s="415" t="s">
        <v>654</v>
      </c>
      <c r="C699" s="416">
        <v>0</v>
      </c>
      <c r="D699" s="416">
        <v>20</v>
      </c>
      <c r="E699" s="416">
        <v>20</v>
      </c>
      <c r="F699" s="219">
        <v>1</v>
      </c>
      <c r="G699" s="416">
        <v>5</v>
      </c>
      <c r="H699" s="219">
        <v>0.3333</v>
      </c>
      <c r="I699" s="416">
        <v>0</v>
      </c>
      <c r="J699" s="416">
        <v>0</v>
      </c>
      <c r="K699" s="219" t="s">
        <v>155</v>
      </c>
      <c r="L699" s="409">
        <v>15</v>
      </c>
      <c r="M699">
        <f t="shared" si="10"/>
        <v>7</v>
      </c>
    </row>
    <row r="700" ht="15.75" spans="1:14">
      <c r="A700" s="422">
        <v>2130135</v>
      </c>
      <c r="B700" s="415" t="s">
        <v>655</v>
      </c>
      <c r="C700" s="416">
        <v>161</v>
      </c>
      <c r="D700" s="416">
        <v>185</v>
      </c>
      <c r="E700" s="416">
        <v>25</v>
      </c>
      <c r="F700" s="219">
        <v>0.1351</v>
      </c>
      <c r="G700" s="416">
        <v>-148</v>
      </c>
      <c r="H700" s="219">
        <v>-0.8555</v>
      </c>
      <c r="I700" s="416">
        <v>50</v>
      </c>
      <c r="J700" s="416">
        <v>-111</v>
      </c>
      <c r="K700" s="219">
        <v>-0.68944099378882</v>
      </c>
      <c r="L700" s="409">
        <v>173</v>
      </c>
      <c r="M700">
        <f t="shared" si="10"/>
        <v>7</v>
      </c>
    </row>
    <row r="701" ht="15.75" spans="1:14">
      <c r="A701" s="422">
        <v>2130142</v>
      </c>
      <c r="B701" s="415" t="s">
        <v>656</v>
      </c>
      <c r="C701" s="416">
        <v>31</v>
      </c>
      <c r="D701" s="416">
        <v>500</v>
      </c>
      <c r="E701" s="416">
        <v>13</v>
      </c>
      <c r="F701" s="219">
        <v>0.026</v>
      </c>
      <c r="G701" s="416">
        <v>-368</v>
      </c>
      <c r="H701" s="219">
        <v>-0.9659</v>
      </c>
      <c r="I701" s="416">
        <v>0</v>
      </c>
      <c r="J701" s="416">
        <v>-31</v>
      </c>
      <c r="K701" s="219">
        <v>-1</v>
      </c>
      <c r="L701" s="409">
        <v>381</v>
      </c>
      <c r="M701">
        <f t="shared" si="10"/>
        <v>7</v>
      </c>
    </row>
    <row r="702" ht="15.75" hidden="1" spans="1:14">
      <c r="A702" s="422">
        <v>2130148</v>
      </c>
      <c r="B702" s="415" t="s">
        <v>657</v>
      </c>
      <c r="C702" s="409">
        <v>0</v>
      </c>
      <c r="D702" s="409">
        <v>0</v>
      </c>
      <c r="E702" s="409">
        <v>0</v>
      </c>
      <c r="F702" s="420"/>
      <c r="G702" s="409">
        <v>0</v>
      </c>
      <c r="H702" s="420"/>
      <c r="I702" s="409">
        <v>0</v>
      </c>
      <c r="J702" s="409">
        <v>0</v>
      </c>
      <c r="K702" s="420" t="s">
        <v>155</v>
      </c>
      <c r="L702" s="409">
        <v>0</v>
      </c>
      <c r="M702">
        <f t="shared" si="10"/>
        <v>7</v>
      </c>
      <c r="N702" t="s">
        <v>156</v>
      </c>
    </row>
    <row r="703" ht="15.75" hidden="1" spans="1:14">
      <c r="A703" s="422">
        <v>2130152</v>
      </c>
      <c r="B703" s="415" t="s">
        <v>658</v>
      </c>
      <c r="C703" s="409">
        <v>0</v>
      </c>
      <c r="D703" s="409">
        <v>0</v>
      </c>
      <c r="E703" s="409">
        <v>0</v>
      </c>
      <c r="F703" s="420"/>
      <c r="G703" s="409">
        <v>0</v>
      </c>
      <c r="H703" s="420"/>
      <c r="I703" s="409">
        <v>0</v>
      </c>
      <c r="J703" s="409">
        <v>0</v>
      </c>
      <c r="K703" s="420" t="s">
        <v>155</v>
      </c>
      <c r="L703" s="409">
        <v>0</v>
      </c>
      <c r="M703">
        <f t="shared" si="10"/>
        <v>7</v>
      </c>
      <c r="N703" t="s">
        <v>156</v>
      </c>
    </row>
    <row r="704" ht="15.75" spans="1:14">
      <c r="A704" s="422">
        <v>2130153</v>
      </c>
      <c r="B704" s="415" t="s">
        <v>659</v>
      </c>
      <c r="C704" s="416">
        <v>4388</v>
      </c>
      <c r="D704" s="417">
        <v>2288</v>
      </c>
      <c r="E704" s="416">
        <v>1253</v>
      </c>
      <c r="F704" s="219">
        <v>0.5476</v>
      </c>
      <c r="G704" s="416">
        <v>855</v>
      </c>
      <c r="H704" s="219">
        <v>2.1482</v>
      </c>
      <c r="I704" s="416">
        <v>240</v>
      </c>
      <c r="J704" s="417">
        <v>-4148</v>
      </c>
      <c r="K704" s="219">
        <v>-0.945305378304467</v>
      </c>
      <c r="L704" s="409">
        <v>398</v>
      </c>
      <c r="M704">
        <f t="shared" si="10"/>
        <v>7</v>
      </c>
    </row>
    <row r="705" ht="15.75" spans="1:14">
      <c r="A705" s="422">
        <v>2130199</v>
      </c>
      <c r="B705" s="415" t="s">
        <v>660</v>
      </c>
      <c r="C705" s="416">
        <v>1022</v>
      </c>
      <c r="D705" s="417">
        <v>1022</v>
      </c>
      <c r="E705" s="416">
        <v>1669</v>
      </c>
      <c r="F705" s="219">
        <v>1.6331</v>
      </c>
      <c r="G705" s="417">
        <v>1630</v>
      </c>
      <c r="H705" s="219">
        <v>41.7949</v>
      </c>
      <c r="I705" s="416">
        <v>2</v>
      </c>
      <c r="J705" s="417">
        <v>-1020</v>
      </c>
      <c r="K705" s="219">
        <v>-0.998043052837573</v>
      </c>
      <c r="L705" s="409">
        <v>39</v>
      </c>
      <c r="M705">
        <f t="shared" si="10"/>
        <v>7</v>
      </c>
    </row>
    <row r="706" ht="15.75" spans="1:14">
      <c r="A706" s="410">
        <v>21302</v>
      </c>
      <c r="B706" s="421" t="s">
        <v>661</v>
      </c>
      <c r="C706" s="406">
        <v>5082</v>
      </c>
      <c r="D706" s="406">
        <v>6117</v>
      </c>
      <c r="E706" s="406">
        <v>6163</v>
      </c>
      <c r="F706" s="407">
        <v>1.0075</v>
      </c>
      <c r="G706" s="406">
        <v>3428</v>
      </c>
      <c r="H706" s="407">
        <v>1.2534</v>
      </c>
      <c r="I706" s="406">
        <v>4395</v>
      </c>
      <c r="J706" s="412">
        <v>-687</v>
      </c>
      <c r="K706" s="407">
        <v>-0.135182998819362</v>
      </c>
      <c r="L706" s="409">
        <v>2735</v>
      </c>
      <c r="M706">
        <f t="shared" si="10"/>
        <v>5</v>
      </c>
    </row>
    <row r="707" ht="15.75" spans="1:14">
      <c r="A707" s="422">
        <v>2130201</v>
      </c>
      <c r="B707" s="415" t="s">
        <v>152</v>
      </c>
      <c r="C707" s="416">
        <v>437</v>
      </c>
      <c r="D707" s="416">
        <v>523</v>
      </c>
      <c r="E707" s="416">
        <v>520</v>
      </c>
      <c r="F707" s="219">
        <v>0.9943</v>
      </c>
      <c r="G707" s="416">
        <v>-94</v>
      </c>
      <c r="H707" s="219">
        <v>-0.1531</v>
      </c>
      <c r="I707" s="416">
        <v>470</v>
      </c>
      <c r="J707" s="416">
        <v>33</v>
      </c>
      <c r="K707" s="219">
        <v>0.0755148741418764</v>
      </c>
      <c r="L707" s="409">
        <v>614</v>
      </c>
      <c r="M707">
        <f t="shared" si="10"/>
        <v>7</v>
      </c>
    </row>
    <row r="708" ht="15.75" spans="1:14">
      <c r="A708" s="422">
        <v>2130202</v>
      </c>
      <c r="B708" s="415" t="s">
        <v>153</v>
      </c>
      <c r="C708" s="416">
        <v>33</v>
      </c>
      <c r="D708" s="416">
        <v>33</v>
      </c>
      <c r="E708" s="416">
        <v>31</v>
      </c>
      <c r="F708" s="219">
        <v>0.9394</v>
      </c>
      <c r="G708" s="416">
        <v>11</v>
      </c>
      <c r="H708" s="219">
        <v>0.55</v>
      </c>
      <c r="I708" s="416">
        <v>19</v>
      </c>
      <c r="J708" s="416">
        <v>-14</v>
      </c>
      <c r="K708" s="219">
        <v>-0.424242424242424</v>
      </c>
      <c r="L708" s="409">
        <v>20</v>
      </c>
      <c r="M708">
        <f t="shared" si="10"/>
        <v>7</v>
      </c>
    </row>
    <row r="709" ht="15.75" hidden="1" spans="1:14">
      <c r="A709" s="422">
        <v>2130203</v>
      </c>
      <c r="B709" s="415" t="s">
        <v>154</v>
      </c>
      <c r="C709" s="409">
        <v>0</v>
      </c>
      <c r="D709" s="409">
        <v>0</v>
      </c>
      <c r="E709" s="409">
        <v>0</v>
      </c>
      <c r="F709" s="420"/>
      <c r="G709" s="409">
        <v>0</v>
      </c>
      <c r="H709" s="420"/>
      <c r="I709" s="409">
        <v>0</v>
      </c>
      <c r="J709" s="409">
        <v>0</v>
      </c>
      <c r="K709" s="420" t="s">
        <v>155</v>
      </c>
      <c r="L709" s="409">
        <v>0</v>
      </c>
      <c r="M709">
        <f t="shared" si="10"/>
        <v>7</v>
      </c>
      <c r="N709" t="s">
        <v>156</v>
      </c>
    </row>
    <row r="710" ht="15.75" spans="1:14">
      <c r="A710" s="422">
        <v>2130204</v>
      </c>
      <c r="B710" s="415" t="s">
        <v>662</v>
      </c>
      <c r="C710" s="416">
        <v>489</v>
      </c>
      <c r="D710" s="416">
        <v>509</v>
      </c>
      <c r="E710" s="416">
        <v>502</v>
      </c>
      <c r="F710" s="219">
        <v>0.9862</v>
      </c>
      <c r="G710" s="416">
        <v>154</v>
      </c>
      <c r="H710" s="219">
        <v>0.4425</v>
      </c>
      <c r="I710" s="416">
        <v>502</v>
      </c>
      <c r="J710" s="416">
        <v>13</v>
      </c>
      <c r="K710" s="219">
        <v>0.0265848670756646</v>
      </c>
      <c r="L710" s="409">
        <v>348</v>
      </c>
      <c r="M710">
        <f t="shared" si="10"/>
        <v>7</v>
      </c>
    </row>
    <row r="711" ht="15.75" spans="1:14">
      <c r="A711" s="422">
        <v>2130205</v>
      </c>
      <c r="B711" s="415" t="s">
        <v>663</v>
      </c>
      <c r="C711" s="416">
        <v>453</v>
      </c>
      <c r="D711" s="416">
        <v>478</v>
      </c>
      <c r="E711" s="416">
        <v>25</v>
      </c>
      <c r="F711" s="219">
        <v>0.0523</v>
      </c>
      <c r="G711" s="416">
        <v>-481</v>
      </c>
      <c r="H711" s="219">
        <v>-0.9506</v>
      </c>
      <c r="I711" s="416">
        <v>6</v>
      </c>
      <c r="J711" s="416">
        <v>-447</v>
      </c>
      <c r="K711" s="219">
        <v>-0.986754966887417</v>
      </c>
      <c r="L711" s="409">
        <v>506</v>
      </c>
      <c r="M711">
        <f t="shared" ref="M711:M774" si="11">LEN(A711)</f>
        <v>7</v>
      </c>
    </row>
    <row r="712" ht="15.75" spans="1:14">
      <c r="A712" s="422">
        <v>2130206</v>
      </c>
      <c r="B712" s="415" t="s">
        <v>664</v>
      </c>
      <c r="C712" s="416">
        <v>0</v>
      </c>
      <c r="D712" s="416">
        <v>0</v>
      </c>
      <c r="E712" s="416">
        <v>0</v>
      </c>
      <c r="F712" s="219"/>
      <c r="G712" s="416">
        <v>-17</v>
      </c>
      <c r="H712" s="219">
        <v>-1</v>
      </c>
      <c r="I712" s="416">
        <v>0</v>
      </c>
      <c r="J712" s="416">
        <v>0</v>
      </c>
      <c r="K712" s="219" t="s">
        <v>155</v>
      </c>
      <c r="L712" s="409">
        <v>17</v>
      </c>
      <c r="M712">
        <f t="shared" si="11"/>
        <v>7</v>
      </c>
    </row>
    <row r="713" ht="15.75" spans="1:14">
      <c r="A713" s="422">
        <v>2130207</v>
      </c>
      <c r="B713" s="415" t="s">
        <v>665</v>
      </c>
      <c r="C713" s="416">
        <v>0</v>
      </c>
      <c r="D713" s="416">
        <v>5</v>
      </c>
      <c r="E713" s="416">
        <v>5</v>
      </c>
      <c r="F713" s="219">
        <v>1</v>
      </c>
      <c r="G713" s="416">
        <v>5</v>
      </c>
      <c r="H713" s="219"/>
      <c r="I713" s="416">
        <v>0</v>
      </c>
      <c r="J713" s="416">
        <v>0</v>
      </c>
      <c r="K713" s="219" t="s">
        <v>155</v>
      </c>
      <c r="L713" s="409">
        <v>0</v>
      </c>
      <c r="M713">
        <f t="shared" si="11"/>
        <v>7</v>
      </c>
    </row>
    <row r="714" ht="15.75" spans="1:14">
      <c r="A714" s="422">
        <v>2130209</v>
      </c>
      <c r="B714" s="415" t="s">
        <v>666</v>
      </c>
      <c r="C714" s="416">
        <v>2387</v>
      </c>
      <c r="D714" s="417">
        <v>3100</v>
      </c>
      <c r="E714" s="416">
        <v>1581</v>
      </c>
      <c r="F714" s="219">
        <v>0.51</v>
      </c>
      <c r="G714" s="417">
        <v>1157</v>
      </c>
      <c r="H714" s="219">
        <v>2.7288</v>
      </c>
      <c r="I714" s="416">
        <v>2354</v>
      </c>
      <c r="J714" s="416">
        <v>-33</v>
      </c>
      <c r="K714" s="219">
        <v>-0.0138248847926267</v>
      </c>
      <c r="L714" s="409">
        <v>424</v>
      </c>
      <c r="M714">
        <f t="shared" si="11"/>
        <v>7</v>
      </c>
    </row>
    <row r="715" ht="15.75" spans="1:14">
      <c r="A715" s="422">
        <v>2130211</v>
      </c>
      <c r="B715" s="415" t="s">
        <v>667</v>
      </c>
      <c r="C715" s="416">
        <v>0</v>
      </c>
      <c r="D715" s="416">
        <v>7</v>
      </c>
      <c r="E715" s="416">
        <v>7</v>
      </c>
      <c r="F715" s="219">
        <v>1</v>
      </c>
      <c r="G715" s="416">
        <v>-121</v>
      </c>
      <c r="H715" s="219">
        <v>-0.9453</v>
      </c>
      <c r="I715" s="416">
        <v>0</v>
      </c>
      <c r="J715" s="416">
        <v>0</v>
      </c>
      <c r="K715" s="219" t="s">
        <v>155</v>
      </c>
      <c r="L715" s="409">
        <v>128</v>
      </c>
      <c r="M715">
        <f t="shared" si="11"/>
        <v>7</v>
      </c>
    </row>
    <row r="716" ht="15.75" spans="1:14">
      <c r="A716" s="422">
        <v>2130212</v>
      </c>
      <c r="B716" s="415" t="s">
        <v>668</v>
      </c>
      <c r="C716" s="416">
        <v>5</v>
      </c>
      <c r="D716" s="416">
        <v>5</v>
      </c>
      <c r="E716" s="416">
        <v>1</v>
      </c>
      <c r="F716" s="219">
        <v>0.2</v>
      </c>
      <c r="G716" s="416">
        <v>1</v>
      </c>
      <c r="H716" s="219"/>
      <c r="I716" s="416">
        <v>0</v>
      </c>
      <c r="J716" s="416">
        <v>-5</v>
      </c>
      <c r="K716" s="219">
        <v>-1</v>
      </c>
      <c r="L716" s="409">
        <v>0</v>
      </c>
      <c r="M716">
        <f t="shared" si="11"/>
        <v>7</v>
      </c>
    </row>
    <row r="717" ht="15.75" spans="1:14">
      <c r="A717" s="422">
        <v>2130213</v>
      </c>
      <c r="B717" s="415" t="s">
        <v>669</v>
      </c>
      <c r="C717" s="416">
        <v>77</v>
      </c>
      <c r="D717" s="416">
        <v>86</v>
      </c>
      <c r="E717" s="416">
        <v>85</v>
      </c>
      <c r="F717" s="219">
        <v>0.9884</v>
      </c>
      <c r="G717" s="416">
        <v>6</v>
      </c>
      <c r="H717" s="219">
        <v>0.0759</v>
      </c>
      <c r="I717" s="416">
        <v>77</v>
      </c>
      <c r="J717" s="416">
        <v>0</v>
      </c>
      <c r="K717" s="219">
        <v>0</v>
      </c>
      <c r="L717" s="409">
        <v>79</v>
      </c>
      <c r="M717">
        <f t="shared" si="11"/>
        <v>7</v>
      </c>
    </row>
    <row r="718" ht="15.75" hidden="1" spans="1:14">
      <c r="A718" s="422">
        <v>2130217</v>
      </c>
      <c r="B718" s="415" t="s">
        <v>670</v>
      </c>
      <c r="C718" s="409">
        <v>0</v>
      </c>
      <c r="D718" s="409">
        <v>0</v>
      </c>
      <c r="E718" s="409">
        <v>0</v>
      </c>
      <c r="F718" s="420"/>
      <c r="G718" s="409">
        <v>0</v>
      </c>
      <c r="H718" s="420"/>
      <c r="I718" s="409">
        <v>0</v>
      </c>
      <c r="J718" s="409">
        <v>0</v>
      </c>
      <c r="K718" s="420" t="s">
        <v>155</v>
      </c>
      <c r="L718" s="409">
        <v>0</v>
      </c>
      <c r="M718">
        <f t="shared" si="11"/>
        <v>7</v>
      </c>
      <c r="N718" t="s">
        <v>156</v>
      </c>
    </row>
    <row r="719" ht="15.75" hidden="1" spans="1:14">
      <c r="A719" s="422">
        <v>2130220</v>
      </c>
      <c r="B719" s="415" t="s">
        <v>671</v>
      </c>
      <c r="C719" s="409">
        <v>0</v>
      </c>
      <c r="D719" s="409">
        <v>0</v>
      </c>
      <c r="E719" s="409">
        <v>0</v>
      </c>
      <c r="F719" s="420"/>
      <c r="G719" s="409">
        <v>0</v>
      </c>
      <c r="H719" s="420"/>
      <c r="I719" s="409">
        <v>0</v>
      </c>
      <c r="J719" s="409">
        <v>0</v>
      </c>
      <c r="K719" s="420" t="s">
        <v>155</v>
      </c>
      <c r="L719" s="409">
        <v>0</v>
      </c>
      <c r="M719">
        <f t="shared" si="11"/>
        <v>7</v>
      </c>
      <c r="N719" t="s">
        <v>156</v>
      </c>
    </row>
    <row r="720" ht="15.75" hidden="1" spans="1:14">
      <c r="A720" s="422">
        <v>2130221</v>
      </c>
      <c r="B720" s="415" t="s">
        <v>672</v>
      </c>
      <c r="C720" s="409">
        <v>0</v>
      </c>
      <c r="D720" s="409">
        <v>0</v>
      </c>
      <c r="E720" s="409">
        <v>0</v>
      </c>
      <c r="F720" s="420"/>
      <c r="G720" s="409">
        <v>0</v>
      </c>
      <c r="H720" s="420"/>
      <c r="I720" s="409">
        <v>0</v>
      </c>
      <c r="J720" s="409">
        <v>0</v>
      </c>
      <c r="K720" s="420" t="s">
        <v>155</v>
      </c>
      <c r="L720" s="409">
        <v>0</v>
      </c>
      <c r="M720">
        <f t="shared" si="11"/>
        <v>7</v>
      </c>
      <c r="N720" t="s">
        <v>156</v>
      </c>
    </row>
    <row r="721" ht="15.75" hidden="1" spans="1:14">
      <c r="A721" s="422">
        <v>2130223</v>
      </c>
      <c r="B721" s="415" t="s">
        <v>673</v>
      </c>
      <c r="C721" s="409">
        <v>0</v>
      </c>
      <c r="D721" s="409">
        <v>0</v>
      </c>
      <c r="E721" s="409">
        <v>0</v>
      </c>
      <c r="F721" s="420"/>
      <c r="G721" s="409">
        <v>0</v>
      </c>
      <c r="H721" s="420"/>
      <c r="I721" s="409">
        <v>0</v>
      </c>
      <c r="J721" s="409">
        <v>0</v>
      </c>
      <c r="K721" s="420" t="s">
        <v>155</v>
      </c>
      <c r="L721" s="409">
        <v>0</v>
      </c>
      <c r="M721">
        <f t="shared" si="11"/>
        <v>7</v>
      </c>
      <c r="N721" t="s">
        <v>156</v>
      </c>
    </row>
    <row r="722" ht="15.75" hidden="1" spans="1:14">
      <c r="A722" s="422">
        <v>2130226</v>
      </c>
      <c r="B722" s="415" t="s">
        <v>674</v>
      </c>
      <c r="C722" s="409">
        <v>0</v>
      </c>
      <c r="D722" s="409">
        <v>0</v>
      </c>
      <c r="E722" s="409">
        <v>0</v>
      </c>
      <c r="F722" s="420"/>
      <c r="G722" s="409">
        <v>0</v>
      </c>
      <c r="H722" s="420"/>
      <c r="I722" s="409">
        <v>0</v>
      </c>
      <c r="J722" s="409">
        <v>0</v>
      </c>
      <c r="K722" s="420" t="s">
        <v>155</v>
      </c>
      <c r="L722" s="409">
        <v>0</v>
      </c>
      <c r="M722">
        <f t="shared" si="11"/>
        <v>7</v>
      </c>
      <c r="N722" t="s">
        <v>156</v>
      </c>
    </row>
    <row r="723" ht="15.75" hidden="1" spans="1:14">
      <c r="A723" s="422">
        <v>2130227</v>
      </c>
      <c r="B723" s="415" t="s">
        <v>675</v>
      </c>
      <c r="C723" s="409">
        <v>0</v>
      </c>
      <c r="D723" s="409">
        <v>0</v>
      </c>
      <c r="E723" s="409">
        <v>0</v>
      </c>
      <c r="F723" s="420"/>
      <c r="G723" s="409">
        <v>0</v>
      </c>
      <c r="H723" s="420"/>
      <c r="I723" s="409">
        <v>0</v>
      </c>
      <c r="J723" s="409">
        <v>0</v>
      </c>
      <c r="K723" s="420" t="s">
        <v>155</v>
      </c>
      <c r="L723" s="409">
        <v>0</v>
      </c>
      <c r="M723">
        <f t="shared" si="11"/>
        <v>7</v>
      </c>
      <c r="N723" t="s">
        <v>156</v>
      </c>
    </row>
    <row r="724" ht="15.75" spans="1:14">
      <c r="A724" s="422">
        <v>2130234</v>
      </c>
      <c r="B724" s="415" t="s">
        <v>676</v>
      </c>
      <c r="C724" s="416">
        <v>144</v>
      </c>
      <c r="D724" s="416">
        <v>169</v>
      </c>
      <c r="E724" s="416">
        <v>76</v>
      </c>
      <c r="F724" s="219">
        <v>0.4497</v>
      </c>
      <c r="G724" s="416">
        <v>6</v>
      </c>
      <c r="H724" s="219">
        <v>0.0857</v>
      </c>
      <c r="I724" s="416">
        <v>104</v>
      </c>
      <c r="J724" s="416">
        <v>-40</v>
      </c>
      <c r="K724" s="219">
        <v>-0.277777777777778</v>
      </c>
      <c r="L724" s="409">
        <v>70</v>
      </c>
      <c r="M724">
        <f t="shared" si="11"/>
        <v>7</v>
      </c>
    </row>
    <row r="725" ht="15.75" hidden="1" spans="1:14">
      <c r="A725" s="422">
        <v>2130236</v>
      </c>
      <c r="B725" s="415" t="s">
        <v>677</v>
      </c>
      <c r="C725" s="409">
        <v>0</v>
      </c>
      <c r="D725" s="409">
        <v>0</v>
      </c>
      <c r="E725" s="409">
        <v>0</v>
      </c>
      <c r="F725" s="420"/>
      <c r="G725" s="409">
        <v>0</v>
      </c>
      <c r="H725" s="420"/>
      <c r="I725" s="409">
        <v>0</v>
      </c>
      <c r="J725" s="409">
        <v>0</v>
      </c>
      <c r="K725" s="420" t="s">
        <v>155</v>
      </c>
      <c r="L725" s="409">
        <v>0</v>
      </c>
      <c r="M725">
        <f t="shared" si="11"/>
        <v>7</v>
      </c>
      <c r="N725" t="s">
        <v>156</v>
      </c>
    </row>
    <row r="726" ht="15.75" hidden="1" spans="1:14">
      <c r="A726" s="422">
        <v>2130237</v>
      </c>
      <c r="B726" s="415" t="s">
        <v>646</v>
      </c>
      <c r="C726" s="409">
        <v>0</v>
      </c>
      <c r="D726" s="409">
        <v>0</v>
      </c>
      <c r="E726" s="409">
        <v>0</v>
      </c>
      <c r="F726" s="420"/>
      <c r="G726" s="409">
        <v>0</v>
      </c>
      <c r="H726" s="420"/>
      <c r="I726" s="409">
        <v>0</v>
      </c>
      <c r="J726" s="409">
        <v>0</v>
      </c>
      <c r="K726" s="420" t="s">
        <v>155</v>
      </c>
      <c r="L726" s="409">
        <v>0</v>
      </c>
      <c r="M726">
        <f t="shared" si="11"/>
        <v>7</v>
      </c>
      <c r="N726" t="s">
        <v>156</v>
      </c>
    </row>
    <row r="727" ht="15.75" hidden="1" spans="1:14">
      <c r="A727" s="422">
        <v>2130238</v>
      </c>
      <c r="B727" s="415" t="s">
        <v>678</v>
      </c>
      <c r="C727" s="409">
        <v>0</v>
      </c>
      <c r="D727" s="409"/>
      <c r="E727" s="409">
        <v>0</v>
      </c>
      <c r="F727" s="420"/>
      <c r="G727" s="409">
        <v>0</v>
      </c>
      <c r="H727" s="420"/>
      <c r="I727" s="409">
        <v>0</v>
      </c>
      <c r="J727" s="409">
        <v>0</v>
      </c>
      <c r="K727" s="420" t="s">
        <v>155</v>
      </c>
      <c r="L727" s="409">
        <v>0</v>
      </c>
      <c r="M727">
        <f t="shared" si="11"/>
        <v>7</v>
      </c>
      <c r="N727" t="s">
        <v>156</v>
      </c>
    </row>
    <row r="728" ht="15.75" spans="1:14">
      <c r="A728" s="422">
        <v>2130299</v>
      </c>
      <c r="B728" s="415" t="s">
        <v>679</v>
      </c>
      <c r="C728" s="416">
        <v>1057</v>
      </c>
      <c r="D728" s="417">
        <v>1202</v>
      </c>
      <c r="E728" s="416">
        <v>3330</v>
      </c>
      <c r="F728" s="219">
        <v>2.7704</v>
      </c>
      <c r="G728" s="417">
        <v>2801</v>
      </c>
      <c r="H728" s="219">
        <v>5.2949</v>
      </c>
      <c r="I728" s="416">
        <v>863</v>
      </c>
      <c r="J728" s="416">
        <v>-194</v>
      </c>
      <c r="K728" s="219">
        <v>-0.183538315988647</v>
      </c>
      <c r="L728" s="409">
        <v>529</v>
      </c>
      <c r="M728">
        <f t="shared" si="11"/>
        <v>7</v>
      </c>
    </row>
    <row r="729" ht="15.75" spans="1:14">
      <c r="A729" s="410">
        <v>21303</v>
      </c>
      <c r="B729" s="421" t="s">
        <v>680</v>
      </c>
      <c r="C729" s="406">
        <v>4628</v>
      </c>
      <c r="D729" s="406">
        <v>4642</v>
      </c>
      <c r="E729" s="406">
        <v>3623</v>
      </c>
      <c r="F729" s="407">
        <v>0.7805</v>
      </c>
      <c r="G729" s="406">
        <v>-2575</v>
      </c>
      <c r="H729" s="407">
        <v>-0.4155</v>
      </c>
      <c r="I729" s="406">
        <v>5032</v>
      </c>
      <c r="J729" s="412">
        <v>404</v>
      </c>
      <c r="K729" s="407">
        <v>0.0872947277441659</v>
      </c>
      <c r="L729" s="409">
        <v>6198</v>
      </c>
      <c r="M729">
        <f t="shared" si="11"/>
        <v>5</v>
      </c>
    </row>
    <row r="730" ht="15.75" spans="1:14">
      <c r="A730" s="422">
        <v>2130301</v>
      </c>
      <c r="B730" s="415" t="s">
        <v>152</v>
      </c>
      <c r="C730" s="416">
        <v>1023</v>
      </c>
      <c r="D730" s="417">
        <v>1157</v>
      </c>
      <c r="E730" s="416">
        <v>1145</v>
      </c>
      <c r="F730" s="219">
        <v>0.9896</v>
      </c>
      <c r="G730" s="417">
        <v>1006</v>
      </c>
      <c r="H730" s="219">
        <v>7.2374</v>
      </c>
      <c r="I730" s="416">
        <v>1067</v>
      </c>
      <c r="J730" s="416">
        <v>44</v>
      </c>
      <c r="K730" s="219">
        <v>0.043010752688172</v>
      </c>
      <c r="L730" s="409">
        <v>139</v>
      </c>
      <c r="M730">
        <f t="shared" si="11"/>
        <v>7</v>
      </c>
    </row>
    <row r="731" ht="15.75" spans="1:14">
      <c r="A731" s="422">
        <v>2130302</v>
      </c>
      <c r="B731" s="415" t="s">
        <v>153</v>
      </c>
      <c r="C731" s="416">
        <v>24</v>
      </c>
      <c r="D731" s="416">
        <v>25</v>
      </c>
      <c r="E731" s="416">
        <v>24</v>
      </c>
      <c r="F731" s="219">
        <v>0.96</v>
      </c>
      <c r="G731" s="416">
        <v>-16</v>
      </c>
      <c r="H731" s="219">
        <v>-0.4</v>
      </c>
      <c r="I731" s="416">
        <v>42</v>
      </c>
      <c r="J731" s="416">
        <v>18</v>
      </c>
      <c r="K731" s="219">
        <v>0.75</v>
      </c>
      <c r="L731" s="409">
        <v>40</v>
      </c>
      <c r="M731">
        <f t="shared" si="11"/>
        <v>7</v>
      </c>
    </row>
    <row r="732" ht="15.75" hidden="1" spans="1:14">
      <c r="A732" s="422">
        <v>2130303</v>
      </c>
      <c r="B732" s="415" t="s">
        <v>154</v>
      </c>
      <c r="C732" s="409">
        <v>0</v>
      </c>
      <c r="D732" s="409">
        <v>0</v>
      </c>
      <c r="E732" s="409">
        <v>0</v>
      </c>
      <c r="F732" s="420"/>
      <c r="G732" s="409">
        <v>0</v>
      </c>
      <c r="H732" s="420"/>
      <c r="I732" s="409">
        <v>0</v>
      </c>
      <c r="J732" s="409">
        <v>0</v>
      </c>
      <c r="K732" s="420" t="s">
        <v>155</v>
      </c>
      <c r="L732" s="409">
        <v>0</v>
      </c>
      <c r="M732">
        <f t="shared" si="11"/>
        <v>7</v>
      </c>
      <c r="N732" t="s">
        <v>156</v>
      </c>
    </row>
    <row r="733" ht="15.75" hidden="1" spans="1:14">
      <c r="A733" s="422">
        <v>2130304</v>
      </c>
      <c r="B733" s="415" t="s">
        <v>681</v>
      </c>
      <c r="C733" s="409">
        <v>0</v>
      </c>
      <c r="D733" s="409">
        <v>0</v>
      </c>
      <c r="E733" s="409">
        <v>0</v>
      </c>
      <c r="F733" s="420"/>
      <c r="G733" s="409">
        <v>0</v>
      </c>
      <c r="H733" s="420"/>
      <c r="I733" s="409">
        <v>0</v>
      </c>
      <c r="J733" s="409">
        <v>0</v>
      </c>
      <c r="K733" s="420" t="s">
        <v>155</v>
      </c>
      <c r="L733" s="409">
        <v>0</v>
      </c>
      <c r="M733">
        <f t="shared" si="11"/>
        <v>7</v>
      </c>
      <c r="N733" t="s">
        <v>156</v>
      </c>
    </row>
    <row r="734" ht="15.75" spans="1:14">
      <c r="A734" s="422">
        <v>2130305</v>
      </c>
      <c r="B734" s="415" t="s">
        <v>682</v>
      </c>
      <c r="C734" s="416">
        <v>0</v>
      </c>
      <c r="D734" s="416">
        <v>200</v>
      </c>
      <c r="E734" s="416">
        <v>122</v>
      </c>
      <c r="F734" s="219">
        <v>0.61</v>
      </c>
      <c r="G734" s="416">
        <v>-83</v>
      </c>
      <c r="H734" s="219">
        <v>-0.4049</v>
      </c>
      <c r="I734" s="416">
        <v>0</v>
      </c>
      <c r="J734" s="416">
        <v>0</v>
      </c>
      <c r="K734" s="219" t="s">
        <v>155</v>
      </c>
      <c r="L734" s="409">
        <v>205</v>
      </c>
      <c r="M734">
        <f t="shared" si="11"/>
        <v>7</v>
      </c>
    </row>
    <row r="735" ht="15.75" spans="1:14">
      <c r="A735" s="422">
        <v>2130306</v>
      </c>
      <c r="B735" s="415" t="s">
        <v>683</v>
      </c>
      <c r="C735" s="416">
        <v>1198</v>
      </c>
      <c r="D735" s="416">
        <v>500</v>
      </c>
      <c r="E735" s="416">
        <v>332</v>
      </c>
      <c r="F735" s="219">
        <v>0.664</v>
      </c>
      <c r="G735" s="416">
        <v>-824</v>
      </c>
      <c r="H735" s="219">
        <v>-0.7128</v>
      </c>
      <c r="I735" s="416">
        <v>172</v>
      </c>
      <c r="J735" s="417">
        <v>-1026</v>
      </c>
      <c r="K735" s="219">
        <v>-0.856427378964942</v>
      </c>
      <c r="L735" s="409">
        <v>1156</v>
      </c>
      <c r="M735">
        <f t="shared" si="11"/>
        <v>7</v>
      </c>
    </row>
    <row r="736" ht="15.75" hidden="1" spans="1:14">
      <c r="A736" s="422">
        <v>2130307</v>
      </c>
      <c r="B736" s="415" t="s">
        <v>684</v>
      </c>
      <c r="C736" s="409">
        <v>0</v>
      </c>
      <c r="D736" s="409">
        <v>0</v>
      </c>
      <c r="E736" s="409">
        <v>0</v>
      </c>
      <c r="F736" s="420"/>
      <c r="G736" s="409">
        <v>0</v>
      </c>
      <c r="H736" s="420"/>
      <c r="I736" s="409">
        <v>0</v>
      </c>
      <c r="J736" s="409">
        <v>0</v>
      </c>
      <c r="K736" s="420" t="s">
        <v>155</v>
      </c>
      <c r="L736" s="409">
        <v>0</v>
      </c>
      <c r="M736">
        <f t="shared" si="11"/>
        <v>7</v>
      </c>
      <c r="N736" t="s">
        <v>156</v>
      </c>
    </row>
    <row r="737" ht="15.75" hidden="1" spans="1:14">
      <c r="A737" s="422">
        <v>2130308</v>
      </c>
      <c r="B737" s="415" t="s">
        <v>685</v>
      </c>
      <c r="C737" s="409">
        <v>0</v>
      </c>
      <c r="D737" s="409">
        <v>0</v>
      </c>
      <c r="E737" s="409">
        <v>0</v>
      </c>
      <c r="F737" s="420"/>
      <c r="G737" s="409">
        <v>0</v>
      </c>
      <c r="H737" s="420"/>
      <c r="I737" s="409">
        <v>0</v>
      </c>
      <c r="J737" s="409">
        <v>0</v>
      </c>
      <c r="K737" s="420" t="s">
        <v>155</v>
      </c>
      <c r="L737" s="409">
        <v>0</v>
      </c>
      <c r="M737">
        <f t="shared" si="11"/>
        <v>7</v>
      </c>
      <c r="N737" t="s">
        <v>156</v>
      </c>
    </row>
    <row r="738" ht="15.75" hidden="1" spans="1:14">
      <c r="A738" s="422">
        <v>2130309</v>
      </c>
      <c r="B738" s="415" t="s">
        <v>686</v>
      </c>
      <c r="C738" s="409">
        <v>0</v>
      </c>
      <c r="D738" s="409">
        <v>0</v>
      </c>
      <c r="E738" s="409">
        <v>0</v>
      </c>
      <c r="F738" s="420"/>
      <c r="G738" s="409">
        <v>0</v>
      </c>
      <c r="H738" s="420"/>
      <c r="I738" s="409">
        <v>0</v>
      </c>
      <c r="J738" s="409">
        <v>0</v>
      </c>
      <c r="K738" s="420" t="s">
        <v>155</v>
      </c>
      <c r="L738" s="409">
        <v>0</v>
      </c>
      <c r="M738">
        <f t="shared" si="11"/>
        <v>7</v>
      </c>
      <c r="N738" t="s">
        <v>156</v>
      </c>
    </row>
    <row r="739" ht="15.75" spans="1:14">
      <c r="A739" s="422">
        <v>2130310</v>
      </c>
      <c r="B739" s="415" t="s">
        <v>687</v>
      </c>
      <c r="C739" s="416">
        <v>483</v>
      </c>
      <c r="D739" s="416">
        <v>833</v>
      </c>
      <c r="E739" s="416">
        <v>410</v>
      </c>
      <c r="F739" s="219">
        <v>0.4922</v>
      </c>
      <c r="G739" s="416">
        <v>317</v>
      </c>
      <c r="H739" s="219">
        <v>3.4086</v>
      </c>
      <c r="I739" s="416">
        <v>0</v>
      </c>
      <c r="J739" s="416">
        <v>-483</v>
      </c>
      <c r="K739" s="219">
        <v>-1</v>
      </c>
      <c r="L739" s="409">
        <v>93</v>
      </c>
      <c r="M739">
        <f t="shared" si="11"/>
        <v>7</v>
      </c>
    </row>
    <row r="740" ht="15.75" spans="1:14">
      <c r="A740" s="422">
        <v>2130311</v>
      </c>
      <c r="B740" s="415" t="s">
        <v>688</v>
      </c>
      <c r="C740" s="416">
        <v>0</v>
      </c>
      <c r="D740" s="416">
        <v>2</v>
      </c>
      <c r="E740" s="416">
        <v>2</v>
      </c>
      <c r="F740" s="219">
        <v>1</v>
      </c>
      <c r="G740" s="416">
        <v>2</v>
      </c>
      <c r="H740" s="219"/>
      <c r="I740" s="416">
        <v>0</v>
      </c>
      <c r="J740" s="416">
        <v>0</v>
      </c>
      <c r="K740" s="219" t="s">
        <v>155</v>
      </c>
      <c r="L740" s="409">
        <v>0</v>
      </c>
      <c r="M740">
        <f t="shared" si="11"/>
        <v>7</v>
      </c>
    </row>
    <row r="741" ht="15.75" hidden="1" spans="1:14">
      <c r="A741" s="422">
        <v>2130312</v>
      </c>
      <c r="B741" s="415" t="s">
        <v>689</v>
      </c>
      <c r="C741" s="409">
        <v>0</v>
      </c>
      <c r="D741" s="409">
        <v>0</v>
      </c>
      <c r="E741" s="409">
        <v>0</v>
      </c>
      <c r="F741" s="420"/>
      <c r="G741" s="409">
        <v>0</v>
      </c>
      <c r="H741" s="420"/>
      <c r="I741" s="409">
        <v>0</v>
      </c>
      <c r="J741" s="409">
        <v>0</v>
      </c>
      <c r="K741" s="420" t="s">
        <v>155</v>
      </c>
      <c r="L741" s="409">
        <v>0</v>
      </c>
      <c r="M741">
        <f t="shared" si="11"/>
        <v>7</v>
      </c>
      <c r="N741" t="s">
        <v>156</v>
      </c>
    </row>
    <row r="742" ht="15.75" hidden="1" spans="1:14">
      <c r="A742" s="422">
        <v>2130313</v>
      </c>
      <c r="B742" s="415" t="s">
        <v>690</v>
      </c>
      <c r="C742" s="409">
        <v>0</v>
      </c>
      <c r="D742" s="409">
        <v>0</v>
      </c>
      <c r="E742" s="409">
        <v>0</v>
      </c>
      <c r="F742" s="420"/>
      <c r="G742" s="409">
        <v>0</v>
      </c>
      <c r="H742" s="420"/>
      <c r="I742" s="409">
        <v>0</v>
      </c>
      <c r="J742" s="409">
        <v>0</v>
      </c>
      <c r="K742" s="420" t="s">
        <v>155</v>
      </c>
      <c r="L742" s="409">
        <v>0</v>
      </c>
      <c r="M742">
        <f t="shared" si="11"/>
        <v>7</v>
      </c>
      <c r="N742" t="s">
        <v>156</v>
      </c>
    </row>
    <row r="743" ht="15.75" spans="1:14">
      <c r="A743" s="422">
        <v>2130314</v>
      </c>
      <c r="B743" s="415" t="s">
        <v>691</v>
      </c>
      <c r="C743" s="416">
        <v>806</v>
      </c>
      <c r="D743" s="416">
        <v>200</v>
      </c>
      <c r="E743" s="416">
        <v>132</v>
      </c>
      <c r="F743" s="219">
        <v>0.66</v>
      </c>
      <c r="G743" s="416">
        <v>-78</v>
      </c>
      <c r="H743" s="219">
        <v>-0.3714</v>
      </c>
      <c r="I743" s="416">
        <v>67</v>
      </c>
      <c r="J743" s="416">
        <v>-739</v>
      </c>
      <c r="K743" s="219">
        <v>-0.916873449131514</v>
      </c>
      <c r="L743" s="409">
        <v>210</v>
      </c>
      <c r="M743">
        <f t="shared" si="11"/>
        <v>7</v>
      </c>
    </row>
    <row r="744" ht="15.75" hidden="1" spans="1:14">
      <c r="A744" s="422">
        <v>2130315</v>
      </c>
      <c r="B744" s="415" t="s">
        <v>692</v>
      </c>
      <c r="C744" s="409">
        <v>0</v>
      </c>
      <c r="D744" s="409">
        <v>0</v>
      </c>
      <c r="E744" s="409">
        <v>0</v>
      </c>
      <c r="F744" s="420"/>
      <c r="G744" s="409">
        <v>0</v>
      </c>
      <c r="H744" s="420"/>
      <c r="I744" s="409">
        <v>0</v>
      </c>
      <c r="J744" s="409">
        <v>0</v>
      </c>
      <c r="K744" s="420" t="s">
        <v>155</v>
      </c>
      <c r="L744" s="409">
        <v>0</v>
      </c>
      <c r="M744">
        <f t="shared" si="11"/>
        <v>7</v>
      </c>
      <c r="N744" t="s">
        <v>156</v>
      </c>
    </row>
    <row r="745" ht="15.75" spans="1:14">
      <c r="A745" s="422">
        <v>2130316</v>
      </c>
      <c r="B745" s="415" t="s">
        <v>693</v>
      </c>
      <c r="C745" s="416">
        <v>0</v>
      </c>
      <c r="D745" s="416">
        <v>135</v>
      </c>
      <c r="E745" s="416">
        <v>60</v>
      </c>
      <c r="F745" s="219">
        <v>0.4444</v>
      </c>
      <c r="G745" s="416">
        <v>-7</v>
      </c>
      <c r="H745" s="219">
        <v>-0.1045</v>
      </c>
      <c r="I745" s="416">
        <v>77</v>
      </c>
      <c r="J745" s="416">
        <v>77</v>
      </c>
      <c r="K745" s="219" t="s">
        <v>155</v>
      </c>
      <c r="L745" s="409">
        <v>67</v>
      </c>
      <c r="M745">
        <f t="shared" si="11"/>
        <v>7</v>
      </c>
    </row>
    <row r="746" ht="15.75" hidden="1" spans="1:14">
      <c r="A746" s="422">
        <v>2130317</v>
      </c>
      <c r="B746" s="415" t="s">
        <v>694</v>
      </c>
      <c r="C746" s="409">
        <v>0</v>
      </c>
      <c r="D746" s="409">
        <v>0</v>
      </c>
      <c r="E746" s="409">
        <v>0</v>
      </c>
      <c r="F746" s="420"/>
      <c r="G746" s="409">
        <v>0</v>
      </c>
      <c r="H746" s="420"/>
      <c r="I746" s="409">
        <v>0</v>
      </c>
      <c r="J746" s="409">
        <v>0</v>
      </c>
      <c r="K746" s="420" t="s">
        <v>155</v>
      </c>
      <c r="L746" s="409">
        <v>0</v>
      </c>
      <c r="M746">
        <f t="shared" si="11"/>
        <v>7</v>
      </c>
      <c r="N746" t="s">
        <v>156</v>
      </c>
    </row>
    <row r="747" ht="15.75" hidden="1" spans="1:14">
      <c r="A747" s="422">
        <v>2130318</v>
      </c>
      <c r="B747" s="415" t="s">
        <v>695</v>
      </c>
      <c r="C747" s="409">
        <v>0</v>
      </c>
      <c r="D747" s="409">
        <v>0</v>
      </c>
      <c r="E747" s="409">
        <v>0</v>
      </c>
      <c r="F747" s="420"/>
      <c r="G747" s="409">
        <v>0</v>
      </c>
      <c r="H747" s="420"/>
      <c r="I747" s="409">
        <v>0</v>
      </c>
      <c r="J747" s="409">
        <v>0</v>
      </c>
      <c r="K747" s="420" t="s">
        <v>155</v>
      </c>
      <c r="L747" s="409">
        <v>0</v>
      </c>
      <c r="M747">
        <f t="shared" si="11"/>
        <v>7</v>
      </c>
      <c r="N747" t="s">
        <v>156</v>
      </c>
    </row>
    <row r="748" ht="15.75" spans="1:14">
      <c r="A748" s="422">
        <v>2130319</v>
      </c>
      <c r="B748" s="415" t="s">
        <v>696</v>
      </c>
      <c r="C748" s="416">
        <v>371</v>
      </c>
      <c r="D748" s="416">
        <v>250</v>
      </c>
      <c r="E748" s="416">
        <v>133</v>
      </c>
      <c r="F748" s="219">
        <v>0.532</v>
      </c>
      <c r="G748" s="417">
        <v>-2207</v>
      </c>
      <c r="H748" s="219">
        <v>-0.9432</v>
      </c>
      <c r="I748" s="416">
        <v>2459</v>
      </c>
      <c r="J748" s="417">
        <v>2088</v>
      </c>
      <c r="K748" s="219">
        <v>5.62803234501348</v>
      </c>
      <c r="L748" s="409">
        <v>2340</v>
      </c>
      <c r="M748">
        <f t="shared" si="11"/>
        <v>7</v>
      </c>
    </row>
    <row r="749" ht="15.75" spans="1:14">
      <c r="A749" s="422">
        <v>2130321</v>
      </c>
      <c r="B749" s="415" t="s">
        <v>697</v>
      </c>
      <c r="C749" s="416">
        <v>31</v>
      </c>
      <c r="D749" s="416">
        <v>31</v>
      </c>
      <c r="E749" s="416">
        <v>23</v>
      </c>
      <c r="F749" s="219">
        <v>0.7419</v>
      </c>
      <c r="G749" s="416">
        <v>23</v>
      </c>
      <c r="H749" s="219"/>
      <c r="I749" s="416">
        <v>0</v>
      </c>
      <c r="J749" s="416">
        <v>-31</v>
      </c>
      <c r="K749" s="219">
        <v>-1</v>
      </c>
      <c r="L749" s="409">
        <v>0</v>
      </c>
      <c r="M749">
        <f t="shared" si="11"/>
        <v>7</v>
      </c>
    </row>
    <row r="750" ht="15.75" hidden="1" spans="1:14">
      <c r="A750" s="422">
        <v>2130322</v>
      </c>
      <c r="B750" s="415" t="s">
        <v>698</v>
      </c>
      <c r="C750" s="409">
        <v>0</v>
      </c>
      <c r="D750" s="409">
        <v>0</v>
      </c>
      <c r="E750" s="409">
        <v>0</v>
      </c>
      <c r="F750" s="420"/>
      <c r="G750" s="409">
        <v>0</v>
      </c>
      <c r="H750" s="420"/>
      <c r="I750" s="409">
        <v>0</v>
      </c>
      <c r="J750" s="409">
        <v>0</v>
      </c>
      <c r="K750" s="420" t="s">
        <v>155</v>
      </c>
      <c r="L750" s="409">
        <v>0</v>
      </c>
      <c r="M750">
        <f t="shared" si="11"/>
        <v>7</v>
      </c>
      <c r="N750" t="s">
        <v>156</v>
      </c>
    </row>
    <row r="751" ht="15.75" hidden="1" spans="1:14">
      <c r="A751" s="422">
        <v>2130333</v>
      </c>
      <c r="B751" s="415" t="s">
        <v>673</v>
      </c>
      <c r="C751" s="409">
        <v>0</v>
      </c>
      <c r="D751" s="409">
        <v>0</v>
      </c>
      <c r="E751" s="409">
        <v>0</v>
      </c>
      <c r="F751" s="420"/>
      <c r="G751" s="409">
        <v>0</v>
      </c>
      <c r="H751" s="420"/>
      <c r="I751" s="409">
        <v>0</v>
      </c>
      <c r="J751" s="409">
        <v>0</v>
      </c>
      <c r="K751" s="420" t="s">
        <v>155</v>
      </c>
      <c r="L751" s="409">
        <v>0</v>
      </c>
      <c r="M751">
        <f t="shared" si="11"/>
        <v>7</v>
      </c>
      <c r="N751" t="s">
        <v>156</v>
      </c>
    </row>
    <row r="752" ht="15.75" spans="1:14">
      <c r="A752" s="422">
        <v>2130334</v>
      </c>
      <c r="B752" s="415" t="s">
        <v>699</v>
      </c>
      <c r="C752" s="416">
        <v>377</v>
      </c>
      <c r="D752" s="416">
        <v>714</v>
      </c>
      <c r="E752" s="416">
        <v>739</v>
      </c>
      <c r="F752" s="219">
        <v>1.035</v>
      </c>
      <c r="G752" s="416">
        <v>-10</v>
      </c>
      <c r="H752" s="219">
        <v>-0.0134</v>
      </c>
      <c r="I752" s="416">
        <v>401</v>
      </c>
      <c r="J752" s="416">
        <v>24</v>
      </c>
      <c r="K752" s="219">
        <v>0.0636604774535809</v>
      </c>
      <c r="L752" s="409">
        <v>749</v>
      </c>
      <c r="M752">
        <f t="shared" si="11"/>
        <v>7</v>
      </c>
    </row>
    <row r="753" ht="15.75" spans="1:14">
      <c r="A753" s="422">
        <v>2130335</v>
      </c>
      <c r="B753" s="415" t="s">
        <v>700</v>
      </c>
      <c r="C753" s="416">
        <v>113</v>
      </c>
      <c r="D753" s="416">
        <v>118</v>
      </c>
      <c r="E753" s="416">
        <v>9</v>
      </c>
      <c r="F753" s="219">
        <v>0.0763</v>
      </c>
      <c r="G753" s="416">
        <v>9</v>
      </c>
      <c r="H753" s="219"/>
      <c r="I753" s="416">
        <v>27</v>
      </c>
      <c r="J753" s="416">
        <v>-86</v>
      </c>
      <c r="K753" s="219">
        <v>-0.761061946902655</v>
      </c>
      <c r="L753" s="409">
        <v>0</v>
      </c>
      <c r="M753">
        <f t="shared" si="11"/>
        <v>7</v>
      </c>
    </row>
    <row r="754" ht="15.75" hidden="1" spans="1:14">
      <c r="A754" s="422">
        <v>2130336</v>
      </c>
      <c r="B754" s="415" t="s">
        <v>701</v>
      </c>
      <c r="C754" s="409">
        <v>0</v>
      </c>
      <c r="D754" s="409">
        <v>0</v>
      </c>
      <c r="E754" s="409">
        <v>0</v>
      </c>
      <c r="F754" s="420"/>
      <c r="G754" s="409">
        <v>0</v>
      </c>
      <c r="H754" s="420"/>
      <c r="I754" s="409">
        <v>0</v>
      </c>
      <c r="J754" s="409">
        <v>0</v>
      </c>
      <c r="K754" s="420" t="s">
        <v>155</v>
      </c>
      <c r="L754" s="409">
        <v>0</v>
      </c>
      <c r="M754">
        <f t="shared" si="11"/>
        <v>7</v>
      </c>
      <c r="N754" t="s">
        <v>156</v>
      </c>
    </row>
    <row r="755" ht="15.75" hidden="1" spans="1:14">
      <c r="A755" s="422">
        <v>2130337</v>
      </c>
      <c r="B755" s="415" t="s">
        <v>702</v>
      </c>
      <c r="C755" s="409">
        <v>0</v>
      </c>
      <c r="D755" s="409">
        <v>0</v>
      </c>
      <c r="E755" s="409">
        <v>0</v>
      </c>
      <c r="F755" s="420"/>
      <c r="G755" s="409">
        <v>0</v>
      </c>
      <c r="H755" s="420"/>
      <c r="I755" s="409">
        <v>0</v>
      </c>
      <c r="J755" s="409">
        <v>0</v>
      </c>
      <c r="K755" s="420" t="s">
        <v>155</v>
      </c>
      <c r="L755" s="409">
        <v>0</v>
      </c>
      <c r="M755">
        <f t="shared" si="11"/>
        <v>7</v>
      </c>
      <c r="N755" t="s">
        <v>156</v>
      </c>
    </row>
    <row r="756" ht="15.75" spans="1:14">
      <c r="A756" s="422">
        <v>2130399</v>
      </c>
      <c r="B756" s="415" t="s">
        <v>703</v>
      </c>
      <c r="C756" s="416">
        <v>202</v>
      </c>
      <c r="D756" s="416">
        <v>477</v>
      </c>
      <c r="E756" s="416">
        <v>492</v>
      </c>
      <c r="F756" s="219">
        <v>1.0314</v>
      </c>
      <c r="G756" s="416">
        <v>-707</v>
      </c>
      <c r="H756" s="219">
        <v>-0.5897</v>
      </c>
      <c r="I756" s="416">
        <v>720</v>
      </c>
      <c r="J756" s="416">
        <v>518</v>
      </c>
      <c r="K756" s="219">
        <v>2.56435643564356</v>
      </c>
      <c r="L756" s="409">
        <v>1199</v>
      </c>
      <c r="M756">
        <f t="shared" si="11"/>
        <v>7</v>
      </c>
    </row>
    <row r="757" ht="15.75" spans="1:14">
      <c r="A757" s="410">
        <v>21305</v>
      </c>
      <c r="B757" s="421" t="s">
        <v>704</v>
      </c>
      <c r="C757" s="406">
        <v>11736</v>
      </c>
      <c r="D757" s="406">
        <v>15650</v>
      </c>
      <c r="E757" s="406">
        <v>14325</v>
      </c>
      <c r="F757" s="407">
        <v>0.9153</v>
      </c>
      <c r="G757" s="412">
        <v>-867</v>
      </c>
      <c r="H757" s="407">
        <v>-0.0571</v>
      </c>
      <c r="I757" s="406">
        <v>7944</v>
      </c>
      <c r="J757" s="406">
        <v>-3792</v>
      </c>
      <c r="K757" s="407">
        <v>-0.323108384458078</v>
      </c>
      <c r="L757" s="409">
        <v>15192</v>
      </c>
      <c r="M757">
        <f t="shared" si="11"/>
        <v>5</v>
      </c>
    </row>
    <row r="758" ht="15.75" spans="1:14">
      <c r="A758" s="422">
        <v>2130504</v>
      </c>
      <c r="B758" s="415" t="s">
        <v>705</v>
      </c>
      <c r="C758" s="416">
        <v>11439</v>
      </c>
      <c r="D758" s="417">
        <v>8879</v>
      </c>
      <c r="E758" s="416">
        <v>7733</v>
      </c>
      <c r="F758" s="219">
        <v>0.8709</v>
      </c>
      <c r="G758" s="416">
        <v>-342</v>
      </c>
      <c r="H758" s="219">
        <v>-0.0424</v>
      </c>
      <c r="I758" s="416">
        <v>1872</v>
      </c>
      <c r="J758" s="417">
        <v>-9567</v>
      </c>
      <c r="K758" s="219">
        <v>-0.836349331235248</v>
      </c>
      <c r="L758" s="409">
        <v>8075</v>
      </c>
      <c r="M758">
        <f t="shared" si="11"/>
        <v>7</v>
      </c>
    </row>
    <row r="759" ht="15.75" spans="1:14">
      <c r="A759" s="422">
        <v>2130505</v>
      </c>
      <c r="B759" s="415" t="s">
        <v>706</v>
      </c>
      <c r="C759" s="416">
        <v>39</v>
      </c>
      <c r="D759" s="417">
        <v>1273</v>
      </c>
      <c r="E759" s="416">
        <v>1272</v>
      </c>
      <c r="F759" s="219">
        <v>0.9992</v>
      </c>
      <c r="G759" s="417">
        <v>-1063</v>
      </c>
      <c r="H759" s="219">
        <v>-0.4552</v>
      </c>
      <c r="I759" s="416">
        <v>0</v>
      </c>
      <c r="J759" s="416">
        <v>-39</v>
      </c>
      <c r="K759" s="219">
        <v>-1</v>
      </c>
      <c r="L759" s="409">
        <v>2335</v>
      </c>
      <c r="M759">
        <f t="shared" si="11"/>
        <v>7</v>
      </c>
    </row>
    <row r="760" ht="15.75" hidden="1" spans="1:14">
      <c r="A760" s="422">
        <v>2130506</v>
      </c>
      <c r="B760" s="415" t="s">
        <v>707</v>
      </c>
      <c r="C760" s="409">
        <v>0</v>
      </c>
      <c r="D760" s="409">
        <v>0</v>
      </c>
      <c r="E760" s="409">
        <v>0</v>
      </c>
      <c r="F760" s="420"/>
      <c r="G760" s="409">
        <v>0</v>
      </c>
      <c r="H760" s="420"/>
      <c r="I760" s="409">
        <v>0</v>
      </c>
      <c r="J760" s="409">
        <v>0</v>
      </c>
      <c r="K760" s="420" t="s">
        <v>155</v>
      </c>
      <c r="L760" s="409">
        <v>0</v>
      </c>
      <c r="M760">
        <f t="shared" si="11"/>
        <v>7</v>
      </c>
      <c r="N760" t="s">
        <v>156</v>
      </c>
    </row>
    <row r="761" ht="15.75" spans="1:14">
      <c r="A761" s="422">
        <v>2130507</v>
      </c>
      <c r="B761" s="415" t="s">
        <v>708</v>
      </c>
      <c r="C761" s="416">
        <v>0</v>
      </c>
      <c r="D761" s="416">
        <v>205</v>
      </c>
      <c r="E761" s="416">
        <v>254</v>
      </c>
      <c r="F761" s="219">
        <v>1.239</v>
      </c>
      <c r="G761" s="416">
        <v>-142</v>
      </c>
      <c r="H761" s="219">
        <v>-0.3586</v>
      </c>
      <c r="I761" s="416">
        <v>0</v>
      </c>
      <c r="J761" s="416">
        <v>0</v>
      </c>
      <c r="K761" s="219" t="s">
        <v>155</v>
      </c>
      <c r="L761" s="409">
        <v>396</v>
      </c>
      <c r="M761">
        <f t="shared" si="11"/>
        <v>7</v>
      </c>
    </row>
    <row r="762" ht="15.75" hidden="1" spans="1:14">
      <c r="A762" s="422">
        <v>2130508</v>
      </c>
      <c r="B762" s="415" t="s">
        <v>709</v>
      </c>
      <c r="C762" s="409">
        <v>0</v>
      </c>
      <c r="D762" s="409">
        <v>0</v>
      </c>
      <c r="E762" s="409">
        <v>0</v>
      </c>
      <c r="F762" s="420"/>
      <c r="G762" s="409">
        <v>0</v>
      </c>
      <c r="H762" s="420"/>
      <c r="I762" s="409">
        <v>0</v>
      </c>
      <c r="J762" s="409">
        <v>0</v>
      </c>
      <c r="K762" s="420" t="s">
        <v>155</v>
      </c>
      <c r="L762" s="409">
        <v>0</v>
      </c>
      <c r="M762">
        <f t="shared" si="11"/>
        <v>7</v>
      </c>
      <c r="N762" t="s">
        <v>156</v>
      </c>
    </row>
    <row r="763" ht="15.75" spans="1:14">
      <c r="A763" s="422">
        <v>2130599</v>
      </c>
      <c r="B763" s="415" t="s">
        <v>710</v>
      </c>
      <c r="C763" s="416">
        <v>258</v>
      </c>
      <c r="D763" s="417">
        <v>5293</v>
      </c>
      <c r="E763" s="416">
        <v>5066</v>
      </c>
      <c r="F763" s="219">
        <v>0.9571</v>
      </c>
      <c r="G763" s="416">
        <v>680</v>
      </c>
      <c r="H763" s="219">
        <v>0.155</v>
      </c>
      <c r="I763" s="416">
        <v>6072</v>
      </c>
      <c r="J763" s="417">
        <v>5814</v>
      </c>
      <c r="K763" s="219">
        <v>22.5348837209302</v>
      </c>
      <c r="L763" s="409">
        <v>4386</v>
      </c>
      <c r="M763">
        <f t="shared" si="11"/>
        <v>7</v>
      </c>
    </row>
    <row r="764" ht="15.75" spans="1:14">
      <c r="A764" s="410">
        <v>21307</v>
      </c>
      <c r="B764" s="421" t="s">
        <v>711</v>
      </c>
      <c r="C764" s="406">
        <v>2390</v>
      </c>
      <c r="D764" s="406">
        <v>3095</v>
      </c>
      <c r="E764" s="406">
        <v>2991</v>
      </c>
      <c r="F764" s="407">
        <v>0.9664</v>
      </c>
      <c r="G764" s="406">
        <v>1484</v>
      </c>
      <c r="H764" s="407">
        <v>0.9847</v>
      </c>
      <c r="I764" s="406">
        <v>3710</v>
      </c>
      <c r="J764" s="406">
        <v>1320</v>
      </c>
      <c r="K764" s="407">
        <v>0.552301255230126</v>
      </c>
      <c r="L764" s="409">
        <v>1507</v>
      </c>
      <c r="M764">
        <f t="shared" si="11"/>
        <v>5</v>
      </c>
    </row>
    <row r="765" ht="15.75" spans="1:14">
      <c r="A765" s="422">
        <v>2130701</v>
      </c>
      <c r="B765" s="415" t="s">
        <v>712</v>
      </c>
      <c r="C765" s="416">
        <v>2301</v>
      </c>
      <c r="D765" s="417">
        <v>2393</v>
      </c>
      <c r="E765" s="416">
        <v>2288</v>
      </c>
      <c r="F765" s="219">
        <v>0.9561</v>
      </c>
      <c r="G765" s="417">
        <v>1168</v>
      </c>
      <c r="H765" s="219">
        <v>1.0429</v>
      </c>
      <c r="I765" s="416">
        <v>1584</v>
      </c>
      <c r="J765" s="416">
        <v>-717</v>
      </c>
      <c r="K765" s="219">
        <v>-0.311603650586701</v>
      </c>
      <c r="L765" s="409">
        <v>1120</v>
      </c>
      <c r="M765">
        <f t="shared" si="11"/>
        <v>7</v>
      </c>
    </row>
    <row r="766" ht="15.75" spans="1:14">
      <c r="A766" s="422">
        <v>2130705</v>
      </c>
      <c r="B766" s="415" t="s">
        <v>713</v>
      </c>
      <c r="C766" s="416">
        <v>0</v>
      </c>
      <c r="D766" s="416">
        <v>542</v>
      </c>
      <c r="E766" s="416">
        <v>573</v>
      </c>
      <c r="F766" s="219">
        <v>1.0572</v>
      </c>
      <c r="G766" s="416">
        <v>573</v>
      </c>
      <c r="H766" s="219"/>
      <c r="I766" s="416">
        <v>2115</v>
      </c>
      <c r="J766" s="417">
        <v>2115</v>
      </c>
      <c r="K766" s="219" t="s">
        <v>155</v>
      </c>
      <c r="L766" s="409">
        <v>0</v>
      </c>
      <c r="M766">
        <f t="shared" si="11"/>
        <v>7</v>
      </c>
    </row>
    <row r="767" ht="15.75" spans="1:14">
      <c r="A767" s="422">
        <v>2130706</v>
      </c>
      <c r="B767" s="415" t="s">
        <v>714</v>
      </c>
      <c r="C767" s="416">
        <v>0</v>
      </c>
      <c r="D767" s="416">
        <v>0</v>
      </c>
      <c r="E767" s="416">
        <v>0</v>
      </c>
      <c r="F767" s="219"/>
      <c r="G767" s="416">
        <v>-50</v>
      </c>
      <c r="H767" s="219">
        <v>-1</v>
      </c>
      <c r="I767" s="416">
        <v>0</v>
      </c>
      <c r="J767" s="416">
        <v>0</v>
      </c>
      <c r="K767" s="219" t="s">
        <v>155</v>
      </c>
      <c r="L767" s="409">
        <v>50</v>
      </c>
      <c r="M767">
        <f t="shared" si="11"/>
        <v>7</v>
      </c>
    </row>
    <row r="768" ht="15.75" spans="1:14">
      <c r="A768" s="422">
        <v>2130707</v>
      </c>
      <c r="B768" s="415" t="s">
        <v>715</v>
      </c>
      <c r="C768" s="416">
        <v>79</v>
      </c>
      <c r="D768" s="416">
        <v>120</v>
      </c>
      <c r="E768" s="416">
        <v>120</v>
      </c>
      <c r="F768" s="219">
        <v>1</v>
      </c>
      <c r="G768" s="416">
        <v>-199</v>
      </c>
      <c r="H768" s="219">
        <v>-0.6238</v>
      </c>
      <c r="I768" s="416">
        <v>0</v>
      </c>
      <c r="J768" s="416">
        <v>-79</v>
      </c>
      <c r="K768" s="219">
        <v>-1</v>
      </c>
      <c r="L768" s="409">
        <v>319</v>
      </c>
      <c r="M768">
        <f t="shared" si="11"/>
        <v>7</v>
      </c>
    </row>
    <row r="769" ht="15.75" spans="1:14">
      <c r="A769" s="422">
        <v>2130799</v>
      </c>
      <c r="B769" s="415" t="s">
        <v>716</v>
      </c>
      <c r="C769" s="416">
        <v>10</v>
      </c>
      <c r="D769" s="416">
        <v>40</v>
      </c>
      <c r="E769" s="416">
        <v>10</v>
      </c>
      <c r="F769" s="219">
        <v>0.25</v>
      </c>
      <c r="G769" s="416">
        <v>-8</v>
      </c>
      <c r="H769" s="219">
        <v>-0.4444</v>
      </c>
      <c r="I769" s="416">
        <v>11</v>
      </c>
      <c r="J769" s="416">
        <v>1</v>
      </c>
      <c r="K769" s="219">
        <v>0.1</v>
      </c>
      <c r="L769" s="409">
        <v>18</v>
      </c>
      <c r="M769">
        <f t="shared" si="11"/>
        <v>7</v>
      </c>
    </row>
    <row r="770" ht="15.75" spans="1:14">
      <c r="A770" s="410">
        <v>21308</v>
      </c>
      <c r="B770" s="421" t="s">
        <v>717</v>
      </c>
      <c r="C770" s="406">
        <v>5355</v>
      </c>
      <c r="D770" s="406">
        <v>3520</v>
      </c>
      <c r="E770" s="406">
        <v>3254</v>
      </c>
      <c r="F770" s="407">
        <v>0.9244</v>
      </c>
      <c r="G770" s="412">
        <v>1</v>
      </c>
      <c r="H770" s="407">
        <v>0.0003</v>
      </c>
      <c r="I770" s="406">
        <v>2848</v>
      </c>
      <c r="J770" s="406">
        <v>-2507</v>
      </c>
      <c r="K770" s="407">
        <v>-0.468160597572362</v>
      </c>
      <c r="L770" s="409">
        <v>3253</v>
      </c>
      <c r="M770">
        <f t="shared" si="11"/>
        <v>5</v>
      </c>
    </row>
    <row r="771" ht="15.75" hidden="1" spans="1:14">
      <c r="A771" s="422">
        <v>2130801</v>
      </c>
      <c r="B771" s="415" t="s">
        <v>718</v>
      </c>
      <c r="C771" s="409">
        <v>0</v>
      </c>
      <c r="D771" s="409">
        <v>0</v>
      </c>
      <c r="E771" s="409">
        <v>0</v>
      </c>
      <c r="F771" s="420"/>
      <c r="G771" s="409">
        <v>0</v>
      </c>
      <c r="H771" s="420"/>
      <c r="I771" s="409">
        <v>0</v>
      </c>
      <c r="J771" s="409">
        <v>0</v>
      </c>
      <c r="K771" s="420" t="s">
        <v>155</v>
      </c>
      <c r="L771" s="409">
        <v>0</v>
      </c>
      <c r="M771">
        <f t="shared" si="11"/>
        <v>7</v>
      </c>
      <c r="N771" t="s">
        <v>156</v>
      </c>
    </row>
    <row r="772" ht="15.75" spans="1:14">
      <c r="A772" s="422">
        <v>2130803</v>
      </c>
      <c r="B772" s="415" t="s">
        <v>719</v>
      </c>
      <c r="C772" s="416">
        <v>5335</v>
      </c>
      <c r="D772" s="417">
        <v>3500</v>
      </c>
      <c r="E772" s="416">
        <v>3235</v>
      </c>
      <c r="F772" s="219">
        <v>0.9243</v>
      </c>
      <c r="G772" s="416">
        <v>33</v>
      </c>
      <c r="H772" s="219">
        <v>0.0103</v>
      </c>
      <c r="I772" s="416">
        <v>2848</v>
      </c>
      <c r="J772" s="417">
        <v>-2487</v>
      </c>
      <c r="K772" s="219">
        <v>-0.466166822867854</v>
      </c>
      <c r="L772" s="409">
        <v>3202</v>
      </c>
      <c r="M772">
        <f t="shared" si="11"/>
        <v>7</v>
      </c>
    </row>
    <row r="773" ht="15.75" spans="1:14">
      <c r="A773" s="422">
        <v>2130804</v>
      </c>
      <c r="B773" s="415" t="s">
        <v>720</v>
      </c>
      <c r="C773" s="416">
        <v>20</v>
      </c>
      <c r="D773" s="416">
        <v>20</v>
      </c>
      <c r="E773" s="416">
        <v>19</v>
      </c>
      <c r="F773" s="219">
        <v>0.95</v>
      </c>
      <c r="G773" s="416">
        <v>-32</v>
      </c>
      <c r="H773" s="219">
        <v>-0.6275</v>
      </c>
      <c r="I773" s="416">
        <v>0</v>
      </c>
      <c r="J773" s="416">
        <v>-20</v>
      </c>
      <c r="K773" s="219">
        <v>-1</v>
      </c>
      <c r="L773" s="409">
        <v>51</v>
      </c>
      <c r="M773">
        <f t="shared" si="11"/>
        <v>7</v>
      </c>
    </row>
    <row r="774" ht="15.75" hidden="1" spans="1:14">
      <c r="A774" s="422">
        <v>2130805</v>
      </c>
      <c r="B774" s="415" t="s">
        <v>721</v>
      </c>
      <c r="C774" s="409">
        <v>0</v>
      </c>
      <c r="D774" s="409">
        <v>0</v>
      </c>
      <c r="E774" s="409">
        <v>0</v>
      </c>
      <c r="F774" s="420"/>
      <c r="G774" s="409">
        <v>0</v>
      </c>
      <c r="H774" s="420"/>
      <c r="I774" s="409">
        <v>0</v>
      </c>
      <c r="J774" s="409">
        <v>0</v>
      </c>
      <c r="K774" s="420" t="s">
        <v>155</v>
      </c>
      <c r="L774" s="409">
        <v>0</v>
      </c>
      <c r="M774">
        <f t="shared" si="11"/>
        <v>7</v>
      </c>
      <c r="N774" t="s">
        <v>156</v>
      </c>
    </row>
    <row r="775" ht="15.75" hidden="1" spans="1:14">
      <c r="A775" s="422">
        <v>2130899</v>
      </c>
      <c r="B775" s="415" t="s">
        <v>722</v>
      </c>
      <c r="C775" s="409">
        <v>0</v>
      </c>
      <c r="D775" s="409">
        <v>0</v>
      </c>
      <c r="E775" s="409">
        <v>0</v>
      </c>
      <c r="F775" s="420"/>
      <c r="G775" s="409">
        <v>0</v>
      </c>
      <c r="H775" s="420"/>
      <c r="I775" s="409">
        <v>0</v>
      </c>
      <c r="J775" s="409">
        <v>0</v>
      </c>
      <c r="K775" s="420" t="s">
        <v>155</v>
      </c>
      <c r="L775" s="409">
        <v>0</v>
      </c>
      <c r="M775">
        <f t="shared" ref="M775:M838" si="12">LEN(A775)</f>
        <v>7</v>
      </c>
      <c r="N775" t="s">
        <v>156</v>
      </c>
    </row>
    <row r="776" ht="15.75" spans="1:14">
      <c r="A776" s="410">
        <v>21309</v>
      </c>
      <c r="B776" s="421" t="s">
        <v>723</v>
      </c>
      <c r="C776" s="412">
        <v>0</v>
      </c>
      <c r="D776" s="412">
        <v>0</v>
      </c>
      <c r="E776" s="412">
        <v>0</v>
      </c>
      <c r="F776" s="407"/>
      <c r="G776" s="412">
        <v>0</v>
      </c>
      <c r="H776" s="407"/>
      <c r="I776" s="412">
        <v>154</v>
      </c>
      <c r="J776" s="412">
        <v>154</v>
      </c>
      <c r="K776" s="407" t="s">
        <v>155</v>
      </c>
      <c r="L776" s="409">
        <v>0</v>
      </c>
      <c r="M776">
        <f t="shared" si="12"/>
        <v>5</v>
      </c>
    </row>
    <row r="777" ht="15.75" hidden="1" spans="1:14">
      <c r="A777" s="422">
        <v>2130901</v>
      </c>
      <c r="B777" s="415" t="s">
        <v>724</v>
      </c>
      <c r="C777" s="409">
        <v>0</v>
      </c>
      <c r="D777" s="409">
        <v>0</v>
      </c>
      <c r="E777" s="409">
        <v>0</v>
      </c>
      <c r="F777" s="420"/>
      <c r="G777" s="409">
        <v>0</v>
      </c>
      <c r="H777" s="420"/>
      <c r="I777" s="409">
        <v>0</v>
      </c>
      <c r="J777" s="409">
        <v>0</v>
      </c>
      <c r="K777" s="420" t="s">
        <v>155</v>
      </c>
      <c r="L777" s="409">
        <v>0</v>
      </c>
      <c r="M777">
        <f t="shared" si="12"/>
        <v>7</v>
      </c>
      <c r="N777" t="s">
        <v>156</v>
      </c>
    </row>
    <row r="778" ht="15.75" spans="1:14">
      <c r="A778" s="422">
        <v>2130999</v>
      </c>
      <c r="B778" s="415" t="s">
        <v>725</v>
      </c>
      <c r="C778" s="416">
        <v>0</v>
      </c>
      <c r="D778" s="416">
        <v>0</v>
      </c>
      <c r="E778" s="416">
        <v>0</v>
      </c>
      <c r="F778" s="219"/>
      <c r="G778" s="416">
        <v>0</v>
      </c>
      <c r="H778" s="219"/>
      <c r="I778" s="416">
        <v>154</v>
      </c>
      <c r="J778" s="416">
        <v>154</v>
      </c>
      <c r="K778" s="219" t="s">
        <v>155</v>
      </c>
      <c r="L778" s="409">
        <v>0</v>
      </c>
      <c r="M778">
        <f t="shared" si="12"/>
        <v>7</v>
      </c>
    </row>
    <row r="779" ht="15.75" spans="1:14">
      <c r="A779" s="410">
        <v>21399</v>
      </c>
      <c r="B779" s="421" t="s">
        <v>726</v>
      </c>
      <c r="C779" s="412">
        <v>317</v>
      </c>
      <c r="D779" s="412">
        <v>385</v>
      </c>
      <c r="E779" s="412">
        <v>229</v>
      </c>
      <c r="F779" s="407">
        <v>0.5948</v>
      </c>
      <c r="G779" s="412">
        <v>-143</v>
      </c>
      <c r="H779" s="407">
        <v>-0.3844</v>
      </c>
      <c r="I779" s="412">
        <v>100</v>
      </c>
      <c r="J779" s="412">
        <v>-217</v>
      </c>
      <c r="K779" s="407">
        <v>-0.684542586750789</v>
      </c>
      <c r="L779" s="409">
        <v>372</v>
      </c>
      <c r="M779">
        <f t="shared" si="12"/>
        <v>5</v>
      </c>
    </row>
    <row r="780" ht="15.75" hidden="1" spans="1:14">
      <c r="A780" s="422">
        <v>2139901</v>
      </c>
      <c r="B780" s="415" t="s">
        <v>727</v>
      </c>
      <c r="C780" s="409">
        <v>0</v>
      </c>
      <c r="D780" s="409">
        <v>0</v>
      </c>
      <c r="E780" s="409">
        <v>0</v>
      </c>
      <c r="F780" s="420"/>
      <c r="G780" s="409">
        <v>0</v>
      </c>
      <c r="H780" s="420"/>
      <c r="I780" s="409">
        <v>0</v>
      </c>
      <c r="J780" s="409">
        <v>0</v>
      </c>
      <c r="K780" s="420" t="s">
        <v>155</v>
      </c>
      <c r="L780" s="409">
        <v>0</v>
      </c>
      <c r="M780">
        <f t="shared" si="12"/>
        <v>7</v>
      </c>
      <c r="N780" t="s">
        <v>156</v>
      </c>
    </row>
    <row r="781" ht="15.75" spans="1:14">
      <c r="A781" s="422">
        <v>2139999</v>
      </c>
      <c r="B781" s="415" t="s">
        <v>726</v>
      </c>
      <c r="C781" s="416">
        <v>317</v>
      </c>
      <c r="D781" s="416">
        <v>385</v>
      </c>
      <c r="E781" s="416">
        <v>229</v>
      </c>
      <c r="F781" s="219">
        <v>0.5948</v>
      </c>
      <c r="G781" s="416">
        <v>-143</v>
      </c>
      <c r="H781" s="219">
        <v>-0.3844</v>
      </c>
      <c r="I781" s="416">
        <v>100</v>
      </c>
      <c r="J781" s="416">
        <v>-217</v>
      </c>
      <c r="K781" s="219">
        <v>-0.684542586750789</v>
      </c>
      <c r="L781" s="409">
        <v>372</v>
      </c>
      <c r="M781">
        <f t="shared" si="12"/>
        <v>7</v>
      </c>
    </row>
    <row r="782" ht="15.75" spans="1:14">
      <c r="A782" s="427">
        <v>214</v>
      </c>
      <c r="B782" s="405" t="s">
        <v>728</v>
      </c>
      <c r="C782" s="406">
        <v>2419</v>
      </c>
      <c r="D782" s="406">
        <v>3280</v>
      </c>
      <c r="E782" s="406">
        <v>3438</v>
      </c>
      <c r="F782" s="407">
        <v>1.0482</v>
      </c>
      <c r="G782" s="406">
        <v>1422</v>
      </c>
      <c r="H782" s="407">
        <v>0.7054</v>
      </c>
      <c r="I782" s="406">
        <v>1325</v>
      </c>
      <c r="J782" s="406">
        <v>-1094</v>
      </c>
      <c r="K782" s="407">
        <v>-0.452252997106242</v>
      </c>
      <c r="L782" s="409">
        <v>2016</v>
      </c>
      <c r="M782">
        <f t="shared" si="12"/>
        <v>3</v>
      </c>
    </row>
    <row r="783" ht="15.75" spans="1:14">
      <c r="A783" s="410">
        <v>21401</v>
      </c>
      <c r="B783" s="421" t="s">
        <v>729</v>
      </c>
      <c r="C783" s="406">
        <v>2415</v>
      </c>
      <c r="D783" s="406">
        <v>3276</v>
      </c>
      <c r="E783" s="406">
        <v>3434</v>
      </c>
      <c r="F783" s="407">
        <v>1.0482</v>
      </c>
      <c r="G783" s="406">
        <v>1422</v>
      </c>
      <c r="H783" s="407">
        <v>0.7068</v>
      </c>
      <c r="I783" s="406">
        <v>1325</v>
      </c>
      <c r="J783" s="406">
        <v>-1090</v>
      </c>
      <c r="K783" s="407">
        <v>-0.451345755693582</v>
      </c>
      <c r="L783" s="409">
        <v>2012</v>
      </c>
      <c r="M783">
        <f t="shared" si="12"/>
        <v>5</v>
      </c>
    </row>
    <row r="784" ht="15.75" spans="1:14">
      <c r="A784" s="422">
        <v>2140101</v>
      </c>
      <c r="B784" s="415" t="s">
        <v>152</v>
      </c>
      <c r="C784" s="416">
        <v>608</v>
      </c>
      <c r="D784" s="416">
        <v>668</v>
      </c>
      <c r="E784" s="416">
        <v>669</v>
      </c>
      <c r="F784" s="219">
        <v>1.0015</v>
      </c>
      <c r="G784" s="416">
        <v>167</v>
      </c>
      <c r="H784" s="219">
        <v>0.3327</v>
      </c>
      <c r="I784" s="416">
        <v>597</v>
      </c>
      <c r="J784" s="416">
        <v>-11</v>
      </c>
      <c r="K784" s="219">
        <v>-0.0180921052631579</v>
      </c>
      <c r="L784" s="409">
        <v>502</v>
      </c>
      <c r="M784">
        <f t="shared" si="12"/>
        <v>7</v>
      </c>
    </row>
    <row r="785" ht="15.75" spans="1:14">
      <c r="A785" s="422">
        <v>2140102</v>
      </c>
      <c r="B785" s="415" t="s">
        <v>153</v>
      </c>
      <c r="C785" s="416">
        <v>31</v>
      </c>
      <c r="D785" s="416">
        <v>31</v>
      </c>
      <c r="E785" s="416">
        <v>30</v>
      </c>
      <c r="F785" s="219">
        <v>0.9677</v>
      </c>
      <c r="G785" s="416">
        <v>-90</v>
      </c>
      <c r="H785" s="219">
        <v>-0.75</v>
      </c>
      <c r="I785" s="416">
        <v>31</v>
      </c>
      <c r="J785" s="416">
        <v>0</v>
      </c>
      <c r="K785" s="219">
        <v>0</v>
      </c>
      <c r="L785" s="409">
        <v>120</v>
      </c>
      <c r="M785">
        <f t="shared" si="12"/>
        <v>7</v>
      </c>
    </row>
    <row r="786" ht="15.75" hidden="1" spans="1:14">
      <c r="A786" s="422">
        <v>2140103</v>
      </c>
      <c r="B786" s="415" t="s">
        <v>154</v>
      </c>
      <c r="C786" s="409">
        <v>0</v>
      </c>
      <c r="D786" s="409">
        <v>0</v>
      </c>
      <c r="E786" s="409">
        <v>0</v>
      </c>
      <c r="F786" s="420"/>
      <c r="G786" s="409">
        <v>0</v>
      </c>
      <c r="H786" s="420"/>
      <c r="I786" s="409">
        <v>0</v>
      </c>
      <c r="J786" s="409">
        <v>0</v>
      </c>
      <c r="K786" s="420" t="s">
        <v>155</v>
      </c>
      <c r="L786" s="409">
        <v>0</v>
      </c>
      <c r="M786">
        <f t="shared" si="12"/>
        <v>7</v>
      </c>
      <c r="N786" t="s">
        <v>156</v>
      </c>
    </row>
    <row r="787" ht="15.75" spans="1:14">
      <c r="A787" s="422">
        <v>2140104</v>
      </c>
      <c r="B787" s="415" t="s">
        <v>730</v>
      </c>
      <c r="C787" s="416">
        <v>769</v>
      </c>
      <c r="D787" s="416">
        <v>350</v>
      </c>
      <c r="E787" s="416">
        <v>410</v>
      </c>
      <c r="F787" s="219">
        <v>1.1714</v>
      </c>
      <c r="G787" s="416">
        <v>-435</v>
      </c>
      <c r="H787" s="219">
        <v>-0.5148</v>
      </c>
      <c r="I787" s="416">
        <v>314</v>
      </c>
      <c r="J787" s="416">
        <v>-455</v>
      </c>
      <c r="K787" s="219">
        <v>-0.591677503250975</v>
      </c>
      <c r="L787" s="409">
        <v>845</v>
      </c>
      <c r="M787">
        <f t="shared" si="12"/>
        <v>7</v>
      </c>
    </row>
    <row r="788" ht="15.75" spans="1:14">
      <c r="A788" s="422">
        <v>2140106</v>
      </c>
      <c r="B788" s="415" t="s">
        <v>731</v>
      </c>
      <c r="C788" s="416">
        <v>967</v>
      </c>
      <c r="D788" s="416">
        <v>250</v>
      </c>
      <c r="E788" s="416">
        <v>289</v>
      </c>
      <c r="F788" s="219">
        <v>1.156</v>
      </c>
      <c r="G788" s="416">
        <v>40</v>
      </c>
      <c r="H788" s="219">
        <v>0.1606</v>
      </c>
      <c r="I788" s="416">
        <v>373</v>
      </c>
      <c r="J788" s="416">
        <v>-594</v>
      </c>
      <c r="K788" s="219">
        <v>-0.614270941054809</v>
      </c>
      <c r="L788" s="409">
        <v>249</v>
      </c>
      <c r="M788">
        <f t="shared" si="12"/>
        <v>7</v>
      </c>
    </row>
    <row r="789" ht="15.75" hidden="1" spans="1:14">
      <c r="A789" s="422">
        <v>2140109</v>
      </c>
      <c r="B789" s="415" t="s">
        <v>732</v>
      </c>
      <c r="C789" s="409">
        <v>0</v>
      </c>
      <c r="D789" s="409">
        <v>0</v>
      </c>
      <c r="E789" s="409">
        <v>0</v>
      </c>
      <c r="F789" s="420"/>
      <c r="G789" s="409">
        <v>0</v>
      </c>
      <c r="H789" s="420"/>
      <c r="I789" s="409">
        <v>0</v>
      </c>
      <c r="J789" s="409">
        <v>0</v>
      </c>
      <c r="K789" s="420" t="s">
        <v>155</v>
      </c>
      <c r="L789" s="409">
        <v>0</v>
      </c>
      <c r="M789">
        <f t="shared" si="12"/>
        <v>7</v>
      </c>
      <c r="N789" t="s">
        <v>156</v>
      </c>
    </row>
    <row r="790" ht="15.75" spans="1:14">
      <c r="A790" s="422">
        <v>2140110</v>
      </c>
      <c r="B790" s="415" t="s">
        <v>733</v>
      </c>
      <c r="C790" s="416">
        <v>0</v>
      </c>
      <c r="D790" s="416">
        <v>8</v>
      </c>
      <c r="E790" s="416">
        <v>2</v>
      </c>
      <c r="F790" s="219">
        <v>0.25</v>
      </c>
      <c r="G790" s="416">
        <v>2</v>
      </c>
      <c r="H790" s="219"/>
      <c r="I790" s="416">
        <v>0</v>
      </c>
      <c r="J790" s="416">
        <v>0</v>
      </c>
      <c r="K790" s="219" t="s">
        <v>155</v>
      </c>
      <c r="L790" s="409">
        <v>0</v>
      </c>
      <c r="M790">
        <f t="shared" si="12"/>
        <v>7</v>
      </c>
    </row>
    <row r="791" ht="15.75" spans="1:14">
      <c r="A791" s="422">
        <v>2140112</v>
      </c>
      <c r="B791" s="415" t="s">
        <v>734</v>
      </c>
      <c r="C791" s="416">
        <v>10</v>
      </c>
      <c r="D791" s="416">
        <v>10</v>
      </c>
      <c r="E791" s="416">
        <v>10</v>
      </c>
      <c r="F791" s="219">
        <v>1</v>
      </c>
      <c r="G791" s="416">
        <v>-20</v>
      </c>
      <c r="H791" s="219">
        <v>-0.6667</v>
      </c>
      <c r="I791" s="416">
        <v>10</v>
      </c>
      <c r="J791" s="416">
        <v>0</v>
      </c>
      <c r="K791" s="219">
        <v>0</v>
      </c>
      <c r="L791" s="409">
        <v>30</v>
      </c>
      <c r="M791">
        <f t="shared" si="12"/>
        <v>7</v>
      </c>
    </row>
    <row r="792" ht="15.75" hidden="1" spans="1:14">
      <c r="A792" s="422">
        <v>2140114</v>
      </c>
      <c r="B792" s="415" t="s">
        <v>735</v>
      </c>
      <c r="C792" s="409">
        <v>0</v>
      </c>
      <c r="D792" s="409">
        <v>0</v>
      </c>
      <c r="E792" s="409">
        <v>0</v>
      </c>
      <c r="F792" s="420"/>
      <c r="G792" s="409">
        <v>0</v>
      </c>
      <c r="H792" s="420"/>
      <c r="I792" s="409">
        <v>0</v>
      </c>
      <c r="J792" s="409">
        <v>0</v>
      </c>
      <c r="K792" s="420" t="s">
        <v>155</v>
      </c>
      <c r="L792" s="409">
        <v>0</v>
      </c>
      <c r="M792">
        <f t="shared" si="12"/>
        <v>7</v>
      </c>
      <c r="N792" t="s">
        <v>156</v>
      </c>
    </row>
    <row r="793" ht="15.75" hidden="1" spans="1:14">
      <c r="A793" s="422">
        <v>2140136</v>
      </c>
      <c r="B793" s="415" t="s">
        <v>736</v>
      </c>
      <c r="C793" s="409">
        <v>0</v>
      </c>
      <c r="D793" s="409">
        <v>0</v>
      </c>
      <c r="E793" s="409">
        <v>0</v>
      </c>
      <c r="F793" s="420"/>
      <c r="G793" s="409">
        <v>0</v>
      </c>
      <c r="H793" s="420"/>
      <c r="I793" s="409">
        <v>0</v>
      </c>
      <c r="J793" s="409">
        <v>0</v>
      </c>
      <c r="K793" s="420" t="s">
        <v>155</v>
      </c>
      <c r="L793" s="409">
        <v>0</v>
      </c>
      <c r="M793">
        <f t="shared" si="12"/>
        <v>7</v>
      </c>
      <c r="N793" t="s">
        <v>156</v>
      </c>
    </row>
    <row r="794" ht="15.75" spans="1:14">
      <c r="A794" s="422">
        <v>2140199</v>
      </c>
      <c r="B794" s="415" t="s">
        <v>737</v>
      </c>
      <c r="C794" s="416">
        <v>30</v>
      </c>
      <c r="D794" s="417">
        <v>1959</v>
      </c>
      <c r="E794" s="416">
        <v>2024</v>
      </c>
      <c r="F794" s="219">
        <v>1.0332</v>
      </c>
      <c r="G794" s="417">
        <v>1758</v>
      </c>
      <c r="H794" s="219">
        <v>6.609</v>
      </c>
      <c r="I794" s="416">
        <v>0</v>
      </c>
      <c r="J794" s="416">
        <v>-30</v>
      </c>
      <c r="K794" s="219">
        <v>-1</v>
      </c>
      <c r="L794" s="409">
        <v>266</v>
      </c>
      <c r="M794">
        <f t="shared" si="12"/>
        <v>7</v>
      </c>
    </row>
    <row r="795" ht="15.75" spans="1:14">
      <c r="A795" s="410">
        <v>21402</v>
      </c>
      <c r="B795" s="421" t="s">
        <v>738</v>
      </c>
      <c r="C795" s="412">
        <v>4</v>
      </c>
      <c r="D795" s="412">
        <v>4</v>
      </c>
      <c r="E795" s="412">
        <v>4</v>
      </c>
      <c r="F795" s="407">
        <v>1</v>
      </c>
      <c r="G795" s="412">
        <v>0</v>
      </c>
      <c r="H795" s="407">
        <v>0</v>
      </c>
      <c r="I795" s="412">
        <v>0</v>
      </c>
      <c r="J795" s="412">
        <v>-4</v>
      </c>
      <c r="K795" s="407">
        <v>-1</v>
      </c>
      <c r="L795" s="409">
        <v>4</v>
      </c>
      <c r="M795">
        <f t="shared" si="12"/>
        <v>5</v>
      </c>
    </row>
    <row r="796" ht="15.75" hidden="1" spans="1:14">
      <c r="A796" s="422">
        <v>2140201</v>
      </c>
      <c r="B796" s="415" t="s">
        <v>152</v>
      </c>
      <c r="C796" s="409">
        <v>0</v>
      </c>
      <c r="D796" s="409"/>
      <c r="E796" s="409">
        <v>0</v>
      </c>
      <c r="F796" s="420"/>
      <c r="G796" s="409">
        <v>0</v>
      </c>
      <c r="H796" s="420"/>
      <c r="I796" s="409">
        <v>0</v>
      </c>
      <c r="J796" s="409">
        <v>0</v>
      </c>
      <c r="K796" s="420" t="s">
        <v>155</v>
      </c>
      <c r="L796" s="409">
        <v>0</v>
      </c>
      <c r="M796">
        <f t="shared" si="12"/>
        <v>7</v>
      </c>
      <c r="N796" t="s">
        <v>156</v>
      </c>
    </row>
    <row r="797" ht="15.75" hidden="1" spans="1:14">
      <c r="A797" s="422">
        <v>2140202</v>
      </c>
      <c r="B797" s="415" t="s">
        <v>153</v>
      </c>
      <c r="C797" s="409">
        <v>0</v>
      </c>
      <c r="D797" s="409"/>
      <c r="E797" s="409">
        <v>0</v>
      </c>
      <c r="F797" s="420"/>
      <c r="G797" s="409">
        <v>0</v>
      </c>
      <c r="H797" s="420"/>
      <c r="I797" s="409">
        <v>0</v>
      </c>
      <c r="J797" s="409">
        <v>0</v>
      </c>
      <c r="K797" s="420" t="s">
        <v>155</v>
      </c>
      <c r="L797" s="409">
        <v>0</v>
      </c>
      <c r="M797">
        <f t="shared" si="12"/>
        <v>7</v>
      </c>
      <c r="N797" t="s">
        <v>156</v>
      </c>
    </row>
    <row r="798" ht="15.75" hidden="1" spans="1:14">
      <c r="A798" s="422">
        <v>2140203</v>
      </c>
      <c r="B798" s="415" t="s">
        <v>154</v>
      </c>
      <c r="C798" s="409">
        <v>0</v>
      </c>
      <c r="D798" s="409"/>
      <c r="E798" s="409">
        <v>0</v>
      </c>
      <c r="F798" s="420"/>
      <c r="G798" s="409">
        <v>0</v>
      </c>
      <c r="H798" s="420"/>
      <c r="I798" s="409">
        <v>0</v>
      </c>
      <c r="J798" s="409">
        <v>0</v>
      </c>
      <c r="K798" s="420" t="s">
        <v>155</v>
      </c>
      <c r="L798" s="409">
        <v>0</v>
      </c>
      <c r="M798">
        <f t="shared" si="12"/>
        <v>7</v>
      </c>
      <c r="N798" t="s">
        <v>156</v>
      </c>
    </row>
    <row r="799" ht="15.75" hidden="1" spans="1:14">
      <c r="A799" s="422">
        <v>2140204</v>
      </c>
      <c r="B799" s="415" t="s">
        <v>739</v>
      </c>
      <c r="C799" s="409">
        <v>0</v>
      </c>
      <c r="D799" s="409"/>
      <c r="E799" s="409">
        <v>0</v>
      </c>
      <c r="F799" s="420"/>
      <c r="G799" s="409">
        <v>0</v>
      </c>
      <c r="H799" s="420"/>
      <c r="I799" s="409">
        <v>0</v>
      </c>
      <c r="J799" s="409">
        <v>0</v>
      </c>
      <c r="K799" s="420" t="s">
        <v>155</v>
      </c>
      <c r="L799" s="409">
        <v>0</v>
      </c>
      <c r="M799">
        <f t="shared" si="12"/>
        <v>7</v>
      </c>
      <c r="N799" t="s">
        <v>156</v>
      </c>
    </row>
    <row r="800" ht="15.75" hidden="1" spans="1:14">
      <c r="A800" s="422">
        <v>2140205</v>
      </c>
      <c r="B800" s="415" t="s">
        <v>740</v>
      </c>
      <c r="C800" s="409">
        <v>0</v>
      </c>
      <c r="D800" s="409"/>
      <c r="E800" s="409">
        <v>0</v>
      </c>
      <c r="F800" s="420"/>
      <c r="G800" s="409">
        <v>0</v>
      </c>
      <c r="H800" s="420"/>
      <c r="I800" s="409">
        <v>0</v>
      </c>
      <c r="J800" s="409">
        <v>0</v>
      </c>
      <c r="K800" s="420" t="s">
        <v>155</v>
      </c>
      <c r="L800" s="409">
        <v>0</v>
      </c>
      <c r="M800">
        <f t="shared" si="12"/>
        <v>7</v>
      </c>
      <c r="N800" t="s">
        <v>156</v>
      </c>
    </row>
    <row r="801" ht="15.75" spans="1:14">
      <c r="A801" s="422">
        <v>2140206</v>
      </c>
      <c r="B801" s="415" t="s">
        <v>741</v>
      </c>
      <c r="C801" s="416">
        <v>4</v>
      </c>
      <c r="D801" s="416">
        <v>4</v>
      </c>
      <c r="E801" s="416">
        <v>4</v>
      </c>
      <c r="F801" s="219">
        <v>1</v>
      </c>
      <c r="G801" s="416">
        <v>0</v>
      </c>
      <c r="H801" s="219">
        <v>0</v>
      </c>
      <c r="I801" s="416">
        <v>0</v>
      </c>
      <c r="J801" s="416">
        <v>-4</v>
      </c>
      <c r="K801" s="219">
        <v>-1</v>
      </c>
      <c r="L801" s="409">
        <v>4</v>
      </c>
      <c r="M801">
        <f t="shared" si="12"/>
        <v>7</v>
      </c>
    </row>
    <row r="802" ht="15.75" hidden="1" spans="1:14">
      <c r="A802" s="422">
        <v>2140207</v>
      </c>
      <c r="B802" s="415" t="s">
        <v>742</v>
      </c>
      <c r="C802" s="409">
        <v>0</v>
      </c>
      <c r="D802" s="409"/>
      <c r="E802" s="409">
        <v>0</v>
      </c>
      <c r="F802" s="420"/>
      <c r="G802" s="409">
        <v>0</v>
      </c>
      <c r="H802" s="420"/>
      <c r="I802" s="409">
        <v>0</v>
      </c>
      <c r="J802" s="409">
        <v>0</v>
      </c>
      <c r="K802" s="420" t="s">
        <v>155</v>
      </c>
      <c r="L802" s="409">
        <v>0</v>
      </c>
      <c r="M802">
        <f t="shared" si="12"/>
        <v>7</v>
      </c>
      <c r="N802" t="s">
        <v>156</v>
      </c>
    </row>
    <row r="803" ht="15.75" hidden="1" spans="1:14">
      <c r="A803" s="422">
        <v>2140208</v>
      </c>
      <c r="B803" s="415" t="s">
        <v>743</v>
      </c>
      <c r="C803" s="409">
        <v>0</v>
      </c>
      <c r="D803" s="409"/>
      <c r="E803" s="409">
        <v>0</v>
      </c>
      <c r="F803" s="420"/>
      <c r="G803" s="409">
        <v>0</v>
      </c>
      <c r="H803" s="420"/>
      <c r="I803" s="409">
        <v>0</v>
      </c>
      <c r="J803" s="409">
        <v>0</v>
      </c>
      <c r="K803" s="420" t="s">
        <v>155</v>
      </c>
      <c r="L803" s="409">
        <v>0</v>
      </c>
      <c r="M803">
        <f t="shared" si="12"/>
        <v>7</v>
      </c>
      <c r="N803" t="s">
        <v>156</v>
      </c>
    </row>
    <row r="804" ht="15.75" hidden="1" spans="1:14">
      <c r="A804" s="422">
        <v>2140299</v>
      </c>
      <c r="B804" s="415" t="s">
        <v>744</v>
      </c>
      <c r="C804" s="409">
        <v>0</v>
      </c>
      <c r="D804" s="409"/>
      <c r="E804" s="409">
        <v>0</v>
      </c>
      <c r="F804" s="420"/>
      <c r="G804" s="409">
        <v>0</v>
      </c>
      <c r="H804" s="420"/>
      <c r="I804" s="409">
        <v>0</v>
      </c>
      <c r="J804" s="409">
        <v>0</v>
      </c>
      <c r="K804" s="420" t="s">
        <v>155</v>
      </c>
      <c r="L804" s="409">
        <v>0</v>
      </c>
      <c r="M804">
        <f t="shared" si="12"/>
        <v>7</v>
      </c>
      <c r="N804" t="s">
        <v>156</v>
      </c>
    </row>
    <row r="805" ht="15.75" spans="1:14">
      <c r="A805" s="410">
        <v>21403</v>
      </c>
      <c r="B805" s="421" t="s">
        <v>745</v>
      </c>
      <c r="C805" s="412"/>
      <c r="D805" s="412"/>
      <c r="E805" s="412"/>
      <c r="F805" s="407"/>
      <c r="G805" s="412">
        <v>0</v>
      </c>
      <c r="H805" s="407"/>
      <c r="I805" s="412"/>
      <c r="J805" s="412">
        <v>0</v>
      </c>
      <c r="K805" s="407" t="s">
        <v>155</v>
      </c>
      <c r="L805" s="409"/>
      <c r="M805">
        <f t="shared" si="12"/>
        <v>5</v>
      </c>
    </row>
    <row r="806" ht="15.75" spans="1:14">
      <c r="A806" s="410">
        <v>21405</v>
      </c>
      <c r="B806" s="421" t="s">
        <v>746</v>
      </c>
      <c r="C806" s="412"/>
      <c r="D806" s="412"/>
      <c r="E806" s="412"/>
      <c r="F806" s="407"/>
      <c r="G806" s="412">
        <v>0</v>
      </c>
      <c r="H806" s="407"/>
      <c r="I806" s="412"/>
      <c r="J806" s="412">
        <v>0</v>
      </c>
      <c r="K806" s="407" t="s">
        <v>155</v>
      </c>
      <c r="L806" s="409"/>
      <c r="M806">
        <f t="shared" si="12"/>
        <v>5</v>
      </c>
    </row>
    <row r="807" ht="15.75" spans="1:14">
      <c r="A807" s="410">
        <v>21499</v>
      </c>
      <c r="B807" s="421" t="s">
        <v>747</v>
      </c>
      <c r="C807" s="412"/>
      <c r="D807" s="412">
        <v>0</v>
      </c>
      <c r="E807" s="412"/>
      <c r="F807" s="407"/>
      <c r="G807" s="412">
        <v>0</v>
      </c>
      <c r="H807" s="407"/>
      <c r="I807" s="412"/>
      <c r="J807" s="412">
        <v>0</v>
      </c>
      <c r="K807" s="407" t="s">
        <v>155</v>
      </c>
      <c r="L807" s="409"/>
      <c r="M807">
        <f t="shared" si="12"/>
        <v>5</v>
      </c>
    </row>
    <row r="808" ht="15.75" hidden="1" spans="1:14">
      <c r="A808" s="422">
        <v>2149901</v>
      </c>
      <c r="B808" s="415" t="s">
        <v>748</v>
      </c>
      <c r="C808" s="409">
        <v>0</v>
      </c>
      <c r="D808" s="409">
        <v>0</v>
      </c>
      <c r="E808" s="409">
        <v>0</v>
      </c>
      <c r="F808" s="420"/>
      <c r="G808" s="409">
        <v>0</v>
      </c>
      <c r="H808" s="420"/>
      <c r="I808" s="409">
        <v>0</v>
      </c>
      <c r="J808" s="409">
        <v>0</v>
      </c>
      <c r="K808" s="420" t="s">
        <v>155</v>
      </c>
      <c r="L808" s="409">
        <v>0</v>
      </c>
      <c r="M808">
        <f t="shared" si="12"/>
        <v>7</v>
      </c>
      <c r="N808" t="s">
        <v>156</v>
      </c>
    </row>
    <row r="809" ht="15.75" hidden="1" spans="1:14">
      <c r="A809" s="422">
        <v>2149999</v>
      </c>
      <c r="B809" s="415" t="s">
        <v>747</v>
      </c>
      <c r="C809" s="409">
        <v>0</v>
      </c>
      <c r="D809" s="409">
        <v>0</v>
      </c>
      <c r="E809" s="409">
        <v>0</v>
      </c>
      <c r="F809" s="420"/>
      <c r="G809" s="409">
        <v>0</v>
      </c>
      <c r="H809" s="420"/>
      <c r="I809" s="409">
        <v>0</v>
      </c>
      <c r="J809" s="409">
        <v>0</v>
      </c>
      <c r="K809" s="420" t="s">
        <v>155</v>
      </c>
      <c r="L809" s="409">
        <v>0</v>
      </c>
      <c r="M809">
        <f t="shared" si="12"/>
        <v>7</v>
      </c>
      <c r="N809" t="s">
        <v>156</v>
      </c>
    </row>
    <row r="810" ht="15.75" spans="1:14">
      <c r="A810" s="427">
        <v>215</v>
      </c>
      <c r="B810" s="405" t="s">
        <v>749</v>
      </c>
      <c r="C810" s="412">
        <v>415</v>
      </c>
      <c r="D810" s="406">
        <v>2064</v>
      </c>
      <c r="E810" s="406">
        <v>1408</v>
      </c>
      <c r="F810" s="407">
        <v>0.6822</v>
      </c>
      <c r="G810" s="412">
        <v>582</v>
      </c>
      <c r="H810" s="407">
        <v>0.7046</v>
      </c>
      <c r="I810" s="412">
        <v>460</v>
      </c>
      <c r="J810" s="412">
        <v>45</v>
      </c>
      <c r="K810" s="407">
        <v>0.108433734939759</v>
      </c>
      <c r="L810" s="409">
        <v>826</v>
      </c>
      <c r="M810">
        <f t="shared" si="12"/>
        <v>3</v>
      </c>
    </row>
    <row r="811" ht="15.75" spans="1:14">
      <c r="A811" s="410">
        <v>21501</v>
      </c>
      <c r="B811" s="421" t="s">
        <v>750</v>
      </c>
      <c r="C811" s="412">
        <v>0</v>
      </c>
      <c r="D811" s="412">
        <v>91</v>
      </c>
      <c r="E811" s="412">
        <v>90</v>
      </c>
      <c r="F811" s="407">
        <v>0.989</v>
      </c>
      <c r="G811" s="412">
        <v>90</v>
      </c>
      <c r="H811" s="407"/>
      <c r="I811" s="412">
        <v>0</v>
      </c>
      <c r="J811" s="412">
        <v>0</v>
      </c>
      <c r="K811" s="407" t="s">
        <v>155</v>
      </c>
      <c r="L811" s="409">
        <v>0</v>
      </c>
      <c r="M811">
        <f t="shared" si="12"/>
        <v>5</v>
      </c>
    </row>
    <row r="812" ht="15.75" spans="1:14">
      <c r="A812" s="422">
        <v>2150199</v>
      </c>
      <c r="B812" s="415" t="s">
        <v>751</v>
      </c>
      <c r="C812" s="416">
        <v>0</v>
      </c>
      <c r="D812" s="416">
        <v>91</v>
      </c>
      <c r="E812" s="416">
        <v>90</v>
      </c>
      <c r="F812" s="219">
        <v>0.989</v>
      </c>
      <c r="G812" s="416">
        <v>90</v>
      </c>
      <c r="H812" s="219"/>
      <c r="I812" s="416">
        <v>0</v>
      </c>
      <c r="J812" s="416">
        <v>0</v>
      </c>
      <c r="K812" s="219" t="s">
        <v>155</v>
      </c>
      <c r="L812" s="409">
        <v>0</v>
      </c>
      <c r="M812">
        <f t="shared" si="12"/>
        <v>7</v>
      </c>
    </row>
    <row r="813" ht="15.75" spans="1:14">
      <c r="A813" s="410">
        <v>21502</v>
      </c>
      <c r="B813" s="421" t="s">
        <v>752</v>
      </c>
      <c r="C813" s="412">
        <v>1</v>
      </c>
      <c r="D813" s="406">
        <v>1073</v>
      </c>
      <c r="E813" s="412">
        <v>538</v>
      </c>
      <c r="F813" s="407">
        <v>0.5014</v>
      </c>
      <c r="G813" s="412">
        <v>303</v>
      </c>
      <c r="H813" s="407">
        <v>1.2894</v>
      </c>
      <c r="I813" s="412">
        <v>0</v>
      </c>
      <c r="J813" s="412">
        <v>-1</v>
      </c>
      <c r="K813" s="407">
        <v>-1</v>
      </c>
      <c r="L813" s="409">
        <v>235</v>
      </c>
      <c r="M813">
        <f t="shared" si="12"/>
        <v>5</v>
      </c>
    </row>
    <row r="814" ht="15.75" spans="1:14">
      <c r="A814" s="422">
        <v>2150205</v>
      </c>
      <c r="B814" s="415" t="s">
        <v>753</v>
      </c>
      <c r="C814" s="416">
        <v>0</v>
      </c>
      <c r="D814" s="416">
        <v>270</v>
      </c>
      <c r="E814" s="416">
        <v>0</v>
      </c>
      <c r="F814" s="219">
        <v>0</v>
      </c>
      <c r="G814" s="416">
        <v>0</v>
      </c>
      <c r="H814" s="219"/>
      <c r="I814" s="416">
        <v>0</v>
      </c>
      <c r="J814" s="416">
        <v>0</v>
      </c>
      <c r="K814" s="219" t="s">
        <v>155</v>
      </c>
      <c r="L814" s="409">
        <v>0</v>
      </c>
      <c r="M814">
        <f t="shared" si="12"/>
        <v>7</v>
      </c>
    </row>
    <row r="815" ht="15.75" spans="1:14">
      <c r="A815" s="422">
        <v>2150299</v>
      </c>
      <c r="B815" s="415" t="s">
        <v>754</v>
      </c>
      <c r="C815" s="416">
        <v>1</v>
      </c>
      <c r="D815" s="416">
        <v>803</v>
      </c>
      <c r="E815" s="416">
        <v>538</v>
      </c>
      <c r="F815" s="219">
        <v>0.67</v>
      </c>
      <c r="G815" s="416">
        <v>303</v>
      </c>
      <c r="H815" s="219">
        <v>1.2894</v>
      </c>
      <c r="I815" s="416">
        <v>0</v>
      </c>
      <c r="J815" s="416">
        <v>-1</v>
      </c>
      <c r="K815" s="219">
        <v>-1</v>
      </c>
      <c r="L815" s="409">
        <v>235</v>
      </c>
      <c r="M815">
        <f t="shared" si="12"/>
        <v>7</v>
      </c>
    </row>
    <row r="816" ht="15.75" spans="1:14">
      <c r="A816" s="410">
        <v>21503</v>
      </c>
      <c r="B816" s="421" t="s">
        <v>755</v>
      </c>
      <c r="C816" s="412">
        <v>0</v>
      </c>
      <c r="D816" s="412">
        <v>0</v>
      </c>
      <c r="E816" s="412"/>
      <c r="F816" s="407"/>
      <c r="G816" s="412">
        <v>0</v>
      </c>
      <c r="H816" s="407"/>
      <c r="I816" s="412"/>
      <c r="J816" s="412">
        <v>0</v>
      </c>
      <c r="K816" s="407" t="s">
        <v>155</v>
      </c>
      <c r="L816" s="409"/>
      <c r="M816">
        <f t="shared" si="12"/>
        <v>5</v>
      </c>
    </row>
    <row r="817" ht="15.75" hidden="1" spans="1:14">
      <c r="A817" s="422">
        <v>2150301</v>
      </c>
      <c r="B817" s="415" t="s">
        <v>152</v>
      </c>
      <c r="C817" s="409">
        <v>0</v>
      </c>
      <c r="D817" s="409">
        <v>0</v>
      </c>
      <c r="E817" s="409">
        <v>0</v>
      </c>
      <c r="F817" s="420"/>
      <c r="G817" s="409">
        <v>0</v>
      </c>
      <c r="H817" s="420"/>
      <c r="I817" s="409">
        <v>0</v>
      </c>
      <c r="J817" s="409">
        <v>0</v>
      </c>
      <c r="K817" s="420" t="s">
        <v>155</v>
      </c>
      <c r="L817" s="409">
        <v>0</v>
      </c>
      <c r="M817">
        <f t="shared" si="12"/>
        <v>7</v>
      </c>
      <c r="N817" t="s">
        <v>156</v>
      </c>
    </row>
    <row r="818" ht="15.75" hidden="1" spans="1:14">
      <c r="A818" s="422">
        <v>2150302</v>
      </c>
      <c r="B818" s="415" t="s">
        <v>153</v>
      </c>
      <c r="C818" s="409">
        <v>0</v>
      </c>
      <c r="D818" s="409">
        <v>0</v>
      </c>
      <c r="E818" s="409">
        <v>0</v>
      </c>
      <c r="F818" s="420"/>
      <c r="G818" s="409">
        <v>0</v>
      </c>
      <c r="H818" s="420"/>
      <c r="I818" s="409">
        <v>0</v>
      </c>
      <c r="J818" s="409">
        <v>0</v>
      </c>
      <c r="K818" s="420" t="s">
        <v>155</v>
      </c>
      <c r="L818" s="409">
        <v>0</v>
      </c>
      <c r="M818">
        <f t="shared" si="12"/>
        <v>7</v>
      </c>
      <c r="N818" t="s">
        <v>156</v>
      </c>
    </row>
    <row r="819" ht="15.75" hidden="1" spans="1:14">
      <c r="A819" s="422">
        <v>2150303</v>
      </c>
      <c r="B819" s="415" t="s">
        <v>154</v>
      </c>
      <c r="C819" s="409">
        <v>0</v>
      </c>
      <c r="D819" s="409">
        <v>0</v>
      </c>
      <c r="E819" s="409">
        <v>0</v>
      </c>
      <c r="F819" s="420"/>
      <c r="G819" s="409">
        <v>0</v>
      </c>
      <c r="H819" s="420"/>
      <c r="I819" s="409">
        <v>0</v>
      </c>
      <c r="J819" s="409">
        <v>0</v>
      </c>
      <c r="K819" s="420" t="s">
        <v>155</v>
      </c>
      <c r="L819" s="409">
        <v>0</v>
      </c>
      <c r="M819">
        <f t="shared" si="12"/>
        <v>7</v>
      </c>
      <c r="N819" t="s">
        <v>156</v>
      </c>
    </row>
    <row r="820" ht="15.75" hidden="1" spans="1:14">
      <c r="A820" s="422">
        <v>2150399</v>
      </c>
      <c r="B820" s="415" t="s">
        <v>756</v>
      </c>
      <c r="C820" s="409">
        <v>0</v>
      </c>
      <c r="D820" s="409">
        <v>0</v>
      </c>
      <c r="E820" s="409">
        <v>0</v>
      </c>
      <c r="F820" s="420"/>
      <c r="G820" s="409">
        <v>0</v>
      </c>
      <c r="H820" s="420"/>
      <c r="I820" s="409">
        <v>0</v>
      </c>
      <c r="J820" s="409">
        <v>0</v>
      </c>
      <c r="K820" s="420" t="s">
        <v>155</v>
      </c>
      <c r="L820" s="409">
        <v>0</v>
      </c>
      <c r="M820">
        <f t="shared" si="12"/>
        <v>7</v>
      </c>
      <c r="N820" t="s">
        <v>156</v>
      </c>
    </row>
    <row r="821" ht="15.75" spans="1:14">
      <c r="A821" s="410">
        <v>21505</v>
      </c>
      <c r="B821" s="421" t="s">
        <v>757</v>
      </c>
      <c r="C821" s="412">
        <v>414</v>
      </c>
      <c r="D821" s="412">
        <v>483</v>
      </c>
      <c r="E821" s="412">
        <v>490</v>
      </c>
      <c r="F821" s="407">
        <v>1.0145</v>
      </c>
      <c r="G821" s="412">
        <v>99</v>
      </c>
      <c r="H821" s="407">
        <v>0.2532</v>
      </c>
      <c r="I821" s="412">
        <v>460</v>
      </c>
      <c r="J821" s="412">
        <v>46</v>
      </c>
      <c r="K821" s="407">
        <v>0.111111111111111</v>
      </c>
      <c r="L821" s="409">
        <v>391</v>
      </c>
      <c r="M821">
        <f t="shared" si="12"/>
        <v>5</v>
      </c>
    </row>
    <row r="822" ht="15.75" spans="1:14">
      <c r="A822" s="422">
        <v>2150501</v>
      </c>
      <c r="B822" s="415" t="s">
        <v>152</v>
      </c>
      <c r="C822" s="416">
        <v>378</v>
      </c>
      <c r="D822" s="416">
        <v>406</v>
      </c>
      <c r="E822" s="416">
        <v>404</v>
      </c>
      <c r="F822" s="219">
        <v>0.9951</v>
      </c>
      <c r="G822" s="416">
        <v>153</v>
      </c>
      <c r="H822" s="219">
        <v>0.6096</v>
      </c>
      <c r="I822" s="416">
        <v>423</v>
      </c>
      <c r="J822" s="416">
        <v>45</v>
      </c>
      <c r="K822" s="219">
        <v>0.119047619047619</v>
      </c>
      <c r="L822" s="409">
        <v>251</v>
      </c>
      <c r="M822">
        <f t="shared" si="12"/>
        <v>7</v>
      </c>
    </row>
    <row r="823" ht="15.75" spans="1:14">
      <c r="A823" s="422">
        <v>2150502</v>
      </c>
      <c r="B823" s="415" t="s">
        <v>153</v>
      </c>
      <c r="C823" s="416">
        <v>36</v>
      </c>
      <c r="D823" s="416">
        <v>48</v>
      </c>
      <c r="E823" s="416">
        <v>57</v>
      </c>
      <c r="F823" s="219">
        <v>1.1875</v>
      </c>
      <c r="G823" s="416">
        <v>-83</v>
      </c>
      <c r="H823" s="219">
        <v>-0.5929</v>
      </c>
      <c r="I823" s="416">
        <v>37</v>
      </c>
      <c r="J823" s="416">
        <v>1</v>
      </c>
      <c r="K823" s="219">
        <v>0.0277777777777778</v>
      </c>
      <c r="L823" s="409">
        <v>140</v>
      </c>
      <c r="M823">
        <f t="shared" si="12"/>
        <v>7</v>
      </c>
    </row>
    <row r="824" ht="15.75" hidden="1" spans="1:14">
      <c r="A824" s="422">
        <v>2150503</v>
      </c>
      <c r="B824" s="415" t="s">
        <v>154</v>
      </c>
      <c r="C824" s="409">
        <v>0</v>
      </c>
      <c r="D824" s="409">
        <v>0</v>
      </c>
      <c r="E824" s="409">
        <v>0</v>
      </c>
      <c r="F824" s="420"/>
      <c r="G824" s="409">
        <v>0</v>
      </c>
      <c r="H824" s="420"/>
      <c r="I824" s="409">
        <v>0</v>
      </c>
      <c r="J824" s="409">
        <v>0</v>
      </c>
      <c r="K824" s="420" t="s">
        <v>155</v>
      </c>
      <c r="L824" s="409">
        <v>0</v>
      </c>
      <c r="M824">
        <f t="shared" si="12"/>
        <v>7</v>
      </c>
      <c r="N824" t="s">
        <v>156</v>
      </c>
    </row>
    <row r="825" ht="15.75" hidden="1" spans="1:14">
      <c r="A825" s="422">
        <v>2150505</v>
      </c>
      <c r="B825" s="415" t="s">
        <v>758</v>
      </c>
      <c r="C825" s="409">
        <v>0</v>
      </c>
      <c r="D825" s="409">
        <v>0</v>
      </c>
      <c r="E825" s="409">
        <v>0</v>
      </c>
      <c r="F825" s="420"/>
      <c r="G825" s="409">
        <v>0</v>
      </c>
      <c r="H825" s="420"/>
      <c r="I825" s="409">
        <v>0</v>
      </c>
      <c r="J825" s="409">
        <v>0</v>
      </c>
      <c r="K825" s="420" t="s">
        <v>155</v>
      </c>
      <c r="L825" s="409">
        <v>0</v>
      </c>
      <c r="M825">
        <f t="shared" si="12"/>
        <v>7</v>
      </c>
      <c r="N825" t="s">
        <v>156</v>
      </c>
    </row>
    <row r="826" ht="15.75" hidden="1" spans="1:14">
      <c r="A826" s="422">
        <v>2150507</v>
      </c>
      <c r="B826" s="415" t="s">
        <v>759</v>
      </c>
      <c r="C826" s="409">
        <v>0</v>
      </c>
      <c r="D826" s="409">
        <v>0</v>
      </c>
      <c r="E826" s="409">
        <v>0</v>
      </c>
      <c r="F826" s="420"/>
      <c r="G826" s="409">
        <v>0</v>
      </c>
      <c r="H826" s="420"/>
      <c r="I826" s="409">
        <v>0</v>
      </c>
      <c r="J826" s="409">
        <v>0</v>
      </c>
      <c r="K826" s="420" t="s">
        <v>155</v>
      </c>
      <c r="L826" s="409">
        <v>0</v>
      </c>
      <c r="M826">
        <f t="shared" si="12"/>
        <v>7</v>
      </c>
      <c r="N826" t="s">
        <v>156</v>
      </c>
    </row>
    <row r="827" ht="15.75" hidden="1" spans="1:14">
      <c r="A827" s="422">
        <v>2150508</v>
      </c>
      <c r="B827" s="415" t="s">
        <v>760</v>
      </c>
      <c r="C827" s="409">
        <v>0</v>
      </c>
      <c r="D827" s="409">
        <v>0</v>
      </c>
      <c r="E827" s="409">
        <v>0</v>
      </c>
      <c r="F827" s="420"/>
      <c r="G827" s="409">
        <v>0</v>
      </c>
      <c r="H827" s="420"/>
      <c r="I827" s="409">
        <v>0</v>
      </c>
      <c r="J827" s="409">
        <v>0</v>
      </c>
      <c r="K827" s="420" t="s">
        <v>155</v>
      </c>
      <c r="L827" s="409">
        <v>0</v>
      </c>
      <c r="M827">
        <f t="shared" si="12"/>
        <v>7</v>
      </c>
      <c r="N827" t="s">
        <v>156</v>
      </c>
    </row>
    <row r="828" ht="15.75" hidden="1" spans="1:14">
      <c r="A828" s="422">
        <v>2150516</v>
      </c>
      <c r="B828" s="415" t="s">
        <v>761</v>
      </c>
      <c r="C828" s="409">
        <v>0</v>
      </c>
      <c r="D828" s="409">
        <v>0</v>
      </c>
      <c r="E828" s="409">
        <v>0</v>
      </c>
      <c r="F828" s="420"/>
      <c r="G828" s="409">
        <v>0</v>
      </c>
      <c r="H828" s="420"/>
      <c r="I828" s="409">
        <v>0</v>
      </c>
      <c r="J828" s="409">
        <v>0</v>
      </c>
      <c r="K828" s="420" t="s">
        <v>155</v>
      </c>
      <c r="L828" s="409">
        <v>0</v>
      </c>
      <c r="M828">
        <f t="shared" si="12"/>
        <v>7</v>
      </c>
      <c r="N828" t="s">
        <v>156</v>
      </c>
    </row>
    <row r="829" ht="15.75" hidden="1" spans="1:14">
      <c r="A829" s="422">
        <v>2150517</v>
      </c>
      <c r="B829" s="415" t="s">
        <v>762</v>
      </c>
      <c r="C829" s="409">
        <v>0</v>
      </c>
      <c r="D829" s="409">
        <v>0</v>
      </c>
      <c r="E829" s="409">
        <v>0</v>
      </c>
      <c r="F829" s="420"/>
      <c r="G829" s="409">
        <v>0</v>
      </c>
      <c r="H829" s="420"/>
      <c r="I829" s="409">
        <v>0</v>
      </c>
      <c r="J829" s="409">
        <v>0</v>
      </c>
      <c r="K829" s="420" t="s">
        <v>155</v>
      </c>
      <c r="L829" s="409">
        <v>0</v>
      </c>
      <c r="M829">
        <f t="shared" si="12"/>
        <v>7</v>
      </c>
      <c r="N829" t="s">
        <v>156</v>
      </c>
    </row>
    <row r="830" ht="15.75" hidden="1" spans="1:14">
      <c r="A830" s="422">
        <v>2150550</v>
      </c>
      <c r="B830" s="415" t="s">
        <v>162</v>
      </c>
      <c r="C830" s="409">
        <v>0</v>
      </c>
      <c r="D830" s="409">
        <v>0</v>
      </c>
      <c r="E830" s="409">
        <v>0</v>
      </c>
      <c r="F830" s="420"/>
      <c r="G830" s="409">
        <v>0</v>
      </c>
      <c r="H830" s="420"/>
      <c r="I830" s="409">
        <v>0</v>
      </c>
      <c r="J830" s="409">
        <v>0</v>
      </c>
      <c r="K830" s="420" t="s">
        <v>155</v>
      </c>
      <c r="L830" s="409">
        <v>0</v>
      </c>
      <c r="M830">
        <f t="shared" si="12"/>
        <v>7</v>
      </c>
      <c r="N830" t="s">
        <v>156</v>
      </c>
    </row>
    <row r="831" ht="15.75" spans="1:14">
      <c r="A831" s="422">
        <v>2150599</v>
      </c>
      <c r="B831" s="415" t="s">
        <v>763</v>
      </c>
      <c r="C831" s="416">
        <v>0</v>
      </c>
      <c r="D831" s="416">
        <v>29</v>
      </c>
      <c r="E831" s="416">
        <v>29</v>
      </c>
      <c r="F831" s="219">
        <v>1</v>
      </c>
      <c r="G831" s="416">
        <v>29</v>
      </c>
      <c r="H831" s="219"/>
      <c r="I831" s="416">
        <v>0</v>
      </c>
      <c r="J831" s="416">
        <v>0</v>
      </c>
      <c r="K831" s="219" t="s">
        <v>155</v>
      </c>
      <c r="L831" s="409">
        <v>0</v>
      </c>
      <c r="M831">
        <f t="shared" si="12"/>
        <v>7</v>
      </c>
    </row>
    <row r="832" ht="15.75" spans="1:14">
      <c r="A832" s="410">
        <v>21507</v>
      </c>
      <c r="B832" s="421" t="s">
        <v>764</v>
      </c>
      <c r="C832" s="412">
        <v>0</v>
      </c>
      <c r="D832" s="412">
        <v>0</v>
      </c>
      <c r="E832" s="412"/>
      <c r="F832" s="407"/>
      <c r="G832" s="412">
        <v>0</v>
      </c>
      <c r="H832" s="407"/>
      <c r="I832" s="412"/>
      <c r="J832" s="412">
        <v>0</v>
      </c>
      <c r="K832" s="407" t="s">
        <v>155</v>
      </c>
      <c r="L832" s="409"/>
      <c r="M832">
        <f t="shared" si="12"/>
        <v>5</v>
      </c>
    </row>
    <row r="833" ht="15.75" spans="1:14">
      <c r="A833" s="410">
        <v>21508</v>
      </c>
      <c r="B833" s="421" t="s">
        <v>765</v>
      </c>
      <c r="C833" s="412">
        <v>0</v>
      </c>
      <c r="D833" s="412">
        <v>417</v>
      </c>
      <c r="E833" s="412">
        <v>290</v>
      </c>
      <c r="F833" s="407">
        <v>0.6954</v>
      </c>
      <c r="G833" s="412">
        <v>290</v>
      </c>
      <c r="H833" s="407"/>
      <c r="I833" s="412">
        <v>0</v>
      </c>
      <c r="J833" s="412">
        <v>0</v>
      </c>
      <c r="K833" s="407" t="s">
        <v>155</v>
      </c>
      <c r="L833" s="409">
        <v>0</v>
      </c>
      <c r="M833">
        <f t="shared" si="12"/>
        <v>5</v>
      </c>
    </row>
    <row r="834" ht="15.75" hidden="1" spans="1:14">
      <c r="A834" s="422">
        <v>2150801</v>
      </c>
      <c r="B834" s="415" t="s">
        <v>152</v>
      </c>
      <c r="C834" s="409">
        <v>0</v>
      </c>
      <c r="D834" s="409">
        <v>0</v>
      </c>
      <c r="E834" s="409">
        <v>0</v>
      </c>
      <c r="F834" s="420"/>
      <c r="G834" s="409">
        <v>0</v>
      </c>
      <c r="H834" s="420"/>
      <c r="I834" s="409">
        <v>0</v>
      </c>
      <c r="J834" s="409">
        <v>0</v>
      </c>
      <c r="K834" s="420" t="s">
        <v>155</v>
      </c>
      <c r="L834" s="409">
        <v>0</v>
      </c>
      <c r="M834">
        <f t="shared" si="12"/>
        <v>7</v>
      </c>
      <c r="N834" t="s">
        <v>156</v>
      </c>
    </row>
    <row r="835" ht="15.75" hidden="1" spans="1:14">
      <c r="A835" s="422">
        <v>2150802</v>
      </c>
      <c r="B835" s="415" t="s">
        <v>153</v>
      </c>
      <c r="C835" s="409">
        <v>0</v>
      </c>
      <c r="D835" s="409">
        <v>0</v>
      </c>
      <c r="E835" s="409">
        <v>0</v>
      </c>
      <c r="F835" s="420"/>
      <c r="G835" s="409">
        <v>0</v>
      </c>
      <c r="H835" s="420"/>
      <c r="I835" s="409">
        <v>0</v>
      </c>
      <c r="J835" s="409">
        <v>0</v>
      </c>
      <c r="K835" s="420" t="s">
        <v>155</v>
      </c>
      <c r="L835" s="409">
        <v>0</v>
      </c>
      <c r="M835">
        <f t="shared" si="12"/>
        <v>7</v>
      </c>
      <c r="N835" t="s">
        <v>156</v>
      </c>
    </row>
    <row r="836" ht="15.75" hidden="1" spans="1:14">
      <c r="A836" s="422">
        <v>2150803</v>
      </c>
      <c r="B836" s="415" t="s">
        <v>154</v>
      </c>
      <c r="C836" s="409">
        <v>0</v>
      </c>
      <c r="D836" s="409">
        <v>0</v>
      </c>
      <c r="E836" s="409">
        <v>0</v>
      </c>
      <c r="F836" s="420"/>
      <c r="G836" s="409">
        <v>0</v>
      </c>
      <c r="H836" s="420"/>
      <c r="I836" s="409">
        <v>0</v>
      </c>
      <c r="J836" s="409">
        <v>0</v>
      </c>
      <c r="K836" s="420" t="s">
        <v>155</v>
      </c>
      <c r="L836" s="409">
        <v>0</v>
      </c>
      <c r="M836">
        <f t="shared" si="12"/>
        <v>7</v>
      </c>
      <c r="N836" t="s">
        <v>156</v>
      </c>
    </row>
    <row r="837" ht="15.75" hidden="1" spans="1:14">
      <c r="A837" s="422">
        <v>2150804</v>
      </c>
      <c r="B837" s="415" t="s">
        <v>766</v>
      </c>
      <c r="C837" s="409">
        <v>0</v>
      </c>
      <c r="D837" s="409">
        <v>0</v>
      </c>
      <c r="E837" s="409">
        <v>0</v>
      </c>
      <c r="F837" s="420"/>
      <c r="G837" s="409">
        <v>0</v>
      </c>
      <c r="H837" s="420"/>
      <c r="I837" s="409">
        <v>0</v>
      </c>
      <c r="J837" s="409">
        <v>0</v>
      </c>
      <c r="K837" s="420" t="s">
        <v>155</v>
      </c>
      <c r="L837" s="409">
        <v>0</v>
      </c>
      <c r="M837">
        <f t="shared" si="12"/>
        <v>7</v>
      </c>
      <c r="N837" t="s">
        <v>156</v>
      </c>
    </row>
    <row r="838" ht="15.75" hidden="1" spans="1:14">
      <c r="A838" s="422">
        <v>2150805</v>
      </c>
      <c r="B838" s="415" t="s">
        <v>767</v>
      </c>
      <c r="C838" s="409">
        <v>0</v>
      </c>
      <c r="D838" s="409">
        <v>0</v>
      </c>
      <c r="E838" s="409">
        <v>0</v>
      </c>
      <c r="F838" s="420"/>
      <c r="G838" s="409">
        <v>0</v>
      </c>
      <c r="H838" s="420"/>
      <c r="I838" s="409">
        <v>0</v>
      </c>
      <c r="J838" s="409">
        <v>0</v>
      </c>
      <c r="K838" s="420" t="s">
        <v>155</v>
      </c>
      <c r="L838" s="409">
        <v>0</v>
      </c>
      <c r="M838">
        <f t="shared" si="12"/>
        <v>7</v>
      </c>
      <c r="N838" t="s">
        <v>156</v>
      </c>
    </row>
    <row r="839" ht="15.75" hidden="1" spans="1:14">
      <c r="A839" s="422">
        <v>2150806</v>
      </c>
      <c r="B839" s="415" t="s">
        <v>768</v>
      </c>
      <c r="C839" s="409">
        <v>0</v>
      </c>
      <c r="D839" s="409">
        <v>0</v>
      </c>
      <c r="E839" s="409">
        <v>0</v>
      </c>
      <c r="F839" s="420"/>
      <c r="G839" s="409">
        <v>0</v>
      </c>
      <c r="H839" s="420"/>
      <c r="I839" s="409">
        <v>0</v>
      </c>
      <c r="J839" s="409">
        <v>0</v>
      </c>
      <c r="K839" s="420" t="s">
        <v>155</v>
      </c>
      <c r="L839" s="409">
        <v>0</v>
      </c>
      <c r="M839">
        <f t="shared" ref="M839:M902" si="13">LEN(A839)</f>
        <v>7</v>
      </c>
      <c r="N839" t="s">
        <v>156</v>
      </c>
    </row>
    <row r="840" ht="15.75" spans="1:14">
      <c r="A840" s="422">
        <v>2150899</v>
      </c>
      <c r="B840" s="415" t="s">
        <v>769</v>
      </c>
      <c r="C840" s="416">
        <v>0</v>
      </c>
      <c r="D840" s="416">
        <v>417</v>
      </c>
      <c r="E840" s="416">
        <v>290</v>
      </c>
      <c r="F840" s="219">
        <v>0.6954</v>
      </c>
      <c r="G840" s="416">
        <v>290</v>
      </c>
      <c r="H840" s="219"/>
      <c r="I840" s="416">
        <v>0</v>
      </c>
      <c r="J840" s="416">
        <v>0</v>
      </c>
      <c r="K840" s="219" t="s">
        <v>155</v>
      </c>
      <c r="L840" s="409">
        <v>0</v>
      </c>
      <c r="M840">
        <f t="shared" si="13"/>
        <v>7</v>
      </c>
    </row>
    <row r="841" ht="15.75" spans="1:14">
      <c r="A841" s="410">
        <v>21599</v>
      </c>
      <c r="B841" s="421" t="s">
        <v>770</v>
      </c>
      <c r="C841" s="412">
        <v>0</v>
      </c>
      <c r="D841" s="412">
        <v>0</v>
      </c>
      <c r="E841" s="412">
        <v>0</v>
      </c>
      <c r="F841" s="407"/>
      <c r="G841" s="412">
        <v>-200</v>
      </c>
      <c r="H841" s="407">
        <v>-1</v>
      </c>
      <c r="I841" s="412">
        <v>0</v>
      </c>
      <c r="J841" s="412">
        <v>0</v>
      </c>
      <c r="K841" s="407" t="s">
        <v>155</v>
      </c>
      <c r="L841" s="409">
        <v>200</v>
      </c>
      <c r="M841">
        <f t="shared" si="13"/>
        <v>5</v>
      </c>
    </row>
    <row r="842" ht="15.75" hidden="1" spans="1:14">
      <c r="A842" s="422">
        <v>2159904</v>
      </c>
      <c r="B842" s="415" t="s">
        <v>771</v>
      </c>
      <c r="C842" s="409">
        <v>0</v>
      </c>
      <c r="D842" s="409">
        <v>0</v>
      </c>
      <c r="E842" s="409">
        <v>0</v>
      </c>
      <c r="F842" s="420"/>
      <c r="G842" s="409">
        <v>0</v>
      </c>
      <c r="H842" s="420"/>
      <c r="I842" s="409">
        <v>0</v>
      </c>
      <c r="J842" s="409">
        <v>0</v>
      </c>
      <c r="K842" s="420" t="s">
        <v>155</v>
      </c>
      <c r="L842" s="409">
        <v>0</v>
      </c>
      <c r="M842">
        <f t="shared" si="13"/>
        <v>7</v>
      </c>
      <c r="N842" t="s">
        <v>156</v>
      </c>
    </row>
    <row r="843" ht="15.75" spans="1:14">
      <c r="A843" s="422">
        <v>2159999</v>
      </c>
      <c r="B843" s="415" t="s">
        <v>772</v>
      </c>
      <c r="C843" s="416">
        <v>0</v>
      </c>
      <c r="D843" s="416">
        <v>0</v>
      </c>
      <c r="E843" s="416">
        <v>0</v>
      </c>
      <c r="F843" s="219"/>
      <c r="G843" s="416">
        <v>-200</v>
      </c>
      <c r="H843" s="219">
        <v>-1</v>
      </c>
      <c r="I843" s="416">
        <v>0</v>
      </c>
      <c r="J843" s="416">
        <v>0</v>
      </c>
      <c r="K843" s="219" t="s">
        <v>155</v>
      </c>
      <c r="L843" s="409">
        <v>200</v>
      </c>
      <c r="M843">
        <f t="shared" si="13"/>
        <v>7</v>
      </c>
    </row>
    <row r="844" ht="15.75" spans="1:14">
      <c r="A844" s="427">
        <v>216</v>
      </c>
      <c r="B844" s="405" t="s">
        <v>773</v>
      </c>
      <c r="C844" s="412">
        <v>553</v>
      </c>
      <c r="D844" s="406">
        <v>4309</v>
      </c>
      <c r="E844" s="406">
        <v>1661</v>
      </c>
      <c r="F844" s="407">
        <v>0.3855</v>
      </c>
      <c r="G844" s="406">
        <v>-2303</v>
      </c>
      <c r="H844" s="407">
        <v>-0.581</v>
      </c>
      <c r="I844" s="412">
        <v>99</v>
      </c>
      <c r="J844" s="412">
        <v>-454</v>
      </c>
      <c r="K844" s="407">
        <v>-0.820976491862568</v>
      </c>
      <c r="L844" s="409">
        <v>3964</v>
      </c>
      <c r="M844">
        <f t="shared" si="13"/>
        <v>3</v>
      </c>
    </row>
    <row r="845" ht="15.75" spans="1:14">
      <c r="A845" s="410">
        <v>21602</v>
      </c>
      <c r="B845" s="421" t="s">
        <v>774</v>
      </c>
      <c r="C845" s="412">
        <v>553</v>
      </c>
      <c r="D845" s="412">
        <v>224</v>
      </c>
      <c r="E845" s="412">
        <v>161</v>
      </c>
      <c r="F845" s="407">
        <v>0.7188</v>
      </c>
      <c r="G845" s="412">
        <v>-100</v>
      </c>
      <c r="H845" s="407">
        <v>-0.3831</v>
      </c>
      <c r="I845" s="412">
        <v>99</v>
      </c>
      <c r="J845" s="412">
        <v>-454</v>
      </c>
      <c r="K845" s="407">
        <v>-0.820976491862568</v>
      </c>
      <c r="L845" s="409">
        <v>261</v>
      </c>
      <c r="M845">
        <f t="shared" si="13"/>
        <v>5</v>
      </c>
    </row>
    <row r="846" ht="15.75" hidden="1" spans="1:14">
      <c r="A846" s="422">
        <v>2160201</v>
      </c>
      <c r="B846" s="415" t="s">
        <v>152</v>
      </c>
      <c r="C846" s="409">
        <v>0</v>
      </c>
      <c r="D846" s="409">
        <v>0</v>
      </c>
      <c r="E846" s="409">
        <v>0</v>
      </c>
      <c r="F846" s="420"/>
      <c r="G846" s="409">
        <v>0</v>
      </c>
      <c r="H846" s="420"/>
      <c r="I846" s="409">
        <v>0</v>
      </c>
      <c r="J846" s="409">
        <v>0</v>
      </c>
      <c r="K846" s="420" t="s">
        <v>155</v>
      </c>
      <c r="L846" s="409">
        <v>0</v>
      </c>
      <c r="M846">
        <f t="shared" si="13"/>
        <v>7</v>
      </c>
      <c r="N846" t="s">
        <v>156</v>
      </c>
    </row>
    <row r="847" ht="15.75" spans="1:14">
      <c r="A847" s="422">
        <v>2160202</v>
      </c>
      <c r="B847" s="415" t="s">
        <v>153</v>
      </c>
      <c r="C847" s="416">
        <v>0</v>
      </c>
      <c r="D847" s="416">
        <v>0</v>
      </c>
      <c r="E847" s="416">
        <v>0</v>
      </c>
      <c r="F847" s="219"/>
      <c r="G847" s="416">
        <v>-1</v>
      </c>
      <c r="H847" s="219">
        <v>-1</v>
      </c>
      <c r="I847" s="416">
        <v>0</v>
      </c>
      <c r="J847" s="416">
        <v>0</v>
      </c>
      <c r="K847" s="219" t="s">
        <v>155</v>
      </c>
      <c r="L847" s="409">
        <v>1</v>
      </c>
      <c r="M847">
        <f t="shared" si="13"/>
        <v>7</v>
      </c>
    </row>
    <row r="848" ht="15.75" hidden="1" spans="1:14">
      <c r="A848" s="422">
        <v>2160203</v>
      </c>
      <c r="B848" s="415" t="s">
        <v>154</v>
      </c>
      <c r="C848" s="409">
        <v>0</v>
      </c>
      <c r="D848" s="409">
        <v>0</v>
      </c>
      <c r="E848" s="409">
        <v>0</v>
      </c>
      <c r="F848" s="420"/>
      <c r="G848" s="409">
        <v>0</v>
      </c>
      <c r="H848" s="420"/>
      <c r="I848" s="409">
        <v>0</v>
      </c>
      <c r="J848" s="409">
        <v>0</v>
      </c>
      <c r="K848" s="420" t="s">
        <v>155</v>
      </c>
      <c r="L848" s="409">
        <v>0</v>
      </c>
      <c r="M848">
        <f t="shared" si="13"/>
        <v>7</v>
      </c>
      <c r="N848" t="s">
        <v>156</v>
      </c>
    </row>
    <row r="849" ht="15.75" hidden="1" spans="1:14">
      <c r="A849" s="422">
        <v>2160216</v>
      </c>
      <c r="B849" s="415" t="s">
        <v>775</v>
      </c>
      <c r="C849" s="409">
        <v>0</v>
      </c>
      <c r="D849" s="409">
        <v>0</v>
      </c>
      <c r="E849" s="409">
        <v>0</v>
      </c>
      <c r="F849" s="420"/>
      <c r="G849" s="409">
        <v>0</v>
      </c>
      <c r="H849" s="420"/>
      <c r="I849" s="409">
        <v>0</v>
      </c>
      <c r="J849" s="409">
        <v>0</v>
      </c>
      <c r="K849" s="420" t="s">
        <v>155</v>
      </c>
      <c r="L849" s="409">
        <v>0</v>
      </c>
      <c r="M849">
        <f t="shared" si="13"/>
        <v>7</v>
      </c>
      <c r="N849" t="s">
        <v>156</v>
      </c>
    </row>
    <row r="850" ht="15.75" hidden="1" spans="1:14">
      <c r="A850" s="422">
        <v>2160217</v>
      </c>
      <c r="B850" s="415" t="s">
        <v>776</v>
      </c>
      <c r="C850" s="409">
        <v>0</v>
      </c>
      <c r="D850" s="409">
        <v>0</v>
      </c>
      <c r="E850" s="409">
        <v>0</v>
      </c>
      <c r="F850" s="420"/>
      <c r="G850" s="409">
        <v>0</v>
      </c>
      <c r="H850" s="420"/>
      <c r="I850" s="409">
        <v>0</v>
      </c>
      <c r="J850" s="409">
        <v>0</v>
      </c>
      <c r="K850" s="420" t="s">
        <v>155</v>
      </c>
      <c r="L850" s="409">
        <v>0</v>
      </c>
      <c r="M850">
        <f t="shared" si="13"/>
        <v>7</v>
      </c>
      <c r="N850" t="s">
        <v>156</v>
      </c>
    </row>
    <row r="851" ht="15.75" hidden="1" spans="1:14">
      <c r="A851" s="422">
        <v>2160218</v>
      </c>
      <c r="B851" s="415" t="s">
        <v>777</v>
      </c>
      <c r="C851" s="409">
        <v>0</v>
      </c>
      <c r="D851" s="409">
        <v>0</v>
      </c>
      <c r="E851" s="409">
        <v>0</v>
      </c>
      <c r="F851" s="420"/>
      <c r="G851" s="409">
        <v>0</v>
      </c>
      <c r="H851" s="420"/>
      <c r="I851" s="409">
        <v>0</v>
      </c>
      <c r="J851" s="409">
        <v>0</v>
      </c>
      <c r="K851" s="420" t="s">
        <v>155</v>
      </c>
      <c r="L851" s="409">
        <v>0</v>
      </c>
      <c r="M851">
        <f t="shared" si="13"/>
        <v>7</v>
      </c>
      <c r="N851" t="s">
        <v>156</v>
      </c>
    </row>
    <row r="852" ht="15.75" hidden="1" spans="1:14">
      <c r="A852" s="422">
        <v>2160219</v>
      </c>
      <c r="B852" s="415" t="s">
        <v>778</v>
      </c>
      <c r="C852" s="409">
        <v>0</v>
      </c>
      <c r="D852" s="409">
        <v>0</v>
      </c>
      <c r="E852" s="409">
        <v>0</v>
      </c>
      <c r="F852" s="420"/>
      <c r="G852" s="409">
        <v>0</v>
      </c>
      <c r="H852" s="420"/>
      <c r="I852" s="409">
        <v>0</v>
      </c>
      <c r="J852" s="409">
        <v>0</v>
      </c>
      <c r="K852" s="420" t="s">
        <v>155</v>
      </c>
      <c r="L852" s="409">
        <v>0</v>
      </c>
      <c r="M852">
        <f t="shared" si="13"/>
        <v>7</v>
      </c>
      <c r="N852" t="s">
        <v>156</v>
      </c>
    </row>
    <row r="853" ht="15.75" spans="1:14">
      <c r="A853" s="422">
        <v>2160250</v>
      </c>
      <c r="B853" s="415" t="s">
        <v>162</v>
      </c>
      <c r="C853" s="416">
        <v>121</v>
      </c>
      <c r="D853" s="416">
        <v>124</v>
      </c>
      <c r="E853" s="416">
        <v>120</v>
      </c>
      <c r="F853" s="219">
        <v>0.9677</v>
      </c>
      <c r="G853" s="416">
        <v>-8</v>
      </c>
      <c r="H853" s="219">
        <v>-0.0625</v>
      </c>
      <c r="I853" s="416">
        <v>99</v>
      </c>
      <c r="J853" s="416">
        <v>-22</v>
      </c>
      <c r="K853" s="219">
        <v>-0.181818181818182</v>
      </c>
      <c r="L853" s="409">
        <v>128</v>
      </c>
      <c r="M853">
        <f t="shared" si="13"/>
        <v>7</v>
      </c>
    </row>
    <row r="854" ht="15.75" spans="1:14">
      <c r="A854" s="422">
        <v>2160299</v>
      </c>
      <c r="B854" s="415" t="s">
        <v>779</v>
      </c>
      <c r="C854" s="416">
        <v>432</v>
      </c>
      <c r="D854" s="416">
        <v>100</v>
      </c>
      <c r="E854" s="416">
        <v>41</v>
      </c>
      <c r="F854" s="219">
        <v>0.41</v>
      </c>
      <c r="G854" s="416">
        <v>-91</v>
      </c>
      <c r="H854" s="219">
        <v>-0.6894</v>
      </c>
      <c r="I854" s="416">
        <v>0</v>
      </c>
      <c r="J854" s="416">
        <v>-432</v>
      </c>
      <c r="K854" s="219">
        <v>-1</v>
      </c>
      <c r="L854" s="409">
        <v>132</v>
      </c>
      <c r="M854">
        <f t="shared" si="13"/>
        <v>7</v>
      </c>
    </row>
    <row r="855" ht="15.75" spans="1:14">
      <c r="A855" s="410">
        <v>21606</v>
      </c>
      <c r="B855" s="421" t="s">
        <v>780</v>
      </c>
      <c r="C855" s="412"/>
      <c r="D855" s="412"/>
      <c r="E855" s="412"/>
      <c r="F855" s="407"/>
      <c r="G855" s="412">
        <v>0</v>
      </c>
      <c r="H855" s="407"/>
      <c r="I855" s="412"/>
      <c r="J855" s="412">
        <v>0</v>
      </c>
      <c r="K855" s="407" t="s">
        <v>155</v>
      </c>
      <c r="L855" s="409"/>
      <c r="M855">
        <f t="shared" si="13"/>
        <v>5</v>
      </c>
    </row>
    <row r="856" ht="15.75" hidden="1" spans="1:14">
      <c r="A856" s="422">
        <v>2160601</v>
      </c>
      <c r="B856" s="415" t="s">
        <v>152</v>
      </c>
      <c r="C856" s="409">
        <v>0</v>
      </c>
      <c r="D856" s="409">
        <v>0</v>
      </c>
      <c r="E856" s="409">
        <v>0</v>
      </c>
      <c r="F856" s="420"/>
      <c r="G856" s="409">
        <v>0</v>
      </c>
      <c r="H856" s="420"/>
      <c r="I856" s="409">
        <v>0</v>
      </c>
      <c r="J856" s="409">
        <v>0</v>
      </c>
      <c r="K856" s="420" t="s">
        <v>155</v>
      </c>
      <c r="L856" s="409">
        <v>0</v>
      </c>
      <c r="M856">
        <f t="shared" si="13"/>
        <v>7</v>
      </c>
      <c r="N856" t="s">
        <v>156</v>
      </c>
    </row>
    <row r="857" ht="15.75" hidden="1" spans="1:14">
      <c r="A857" s="422">
        <v>2160602</v>
      </c>
      <c r="B857" s="415" t="s">
        <v>153</v>
      </c>
      <c r="C857" s="409">
        <v>0</v>
      </c>
      <c r="D857" s="409">
        <v>0</v>
      </c>
      <c r="E857" s="409">
        <v>0</v>
      </c>
      <c r="F857" s="420"/>
      <c r="G857" s="409">
        <v>0</v>
      </c>
      <c r="H857" s="420"/>
      <c r="I857" s="409">
        <v>0</v>
      </c>
      <c r="J857" s="409">
        <v>0</v>
      </c>
      <c r="K857" s="420" t="s">
        <v>155</v>
      </c>
      <c r="L857" s="409">
        <v>0</v>
      </c>
      <c r="M857">
        <f t="shared" si="13"/>
        <v>7</v>
      </c>
      <c r="N857" t="s">
        <v>156</v>
      </c>
    </row>
    <row r="858" ht="15.75" hidden="1" spans="1:14">
      <c r="A858" s="422">
        <v>2160603</v>
      </c>
      <c r="B858" s="415" t="s">
        <v>154</v>
      </c>
      <c r="C858" s="409">
        <v>0</v>
      </c>
      <c r="D858" s="409">
        <v>0</v>
      </c>
      <c r="E858" s="409">
        <v>0</v>
      </c>
      <c r="F858" s="420"/>
      <c r="G858" s="409">
        <v>0</v>
      </c>
      <c r="H858" s="420"/>
      <c r="I858" s="409">
        <v>0</v>
      </c>
      <c r="J858" s="409">
        <v>0</v>
      </c>
      <c r="K858" s="420" t="s">
        <v>155</v>
      </c>
      <c r="L858" s="409">
        <v>0</v>
      </c>
      <c r="M858">
        <f t="shared" si="13"/>
        <v>7</v>
      </c>
      <c r="N858" t="s">
        <v>156</v>
      </c>
    </row>
    <row r="859" ht="15.75" hidden="1" spans="1:14">
      <c r="A859" s="422">
        <v>2160607</v>
      </c>
      <c r="B859" s="415" t="s">
        <v>781</v>
      </c>
      <c r="C859" s="409">
        <v>0</v>
      </c>
      <c r="D859" s="409">
        <v>0</v>
      </c>
      <c r="E859" s="409">
        <v>0</v>
      </c>
      <c r="F859" s="420"/>
      <c r="G859" s="409">
        <v>0</v>
      </c>
      <c r="H859" s="420"/>
      <c r="I859" s="409">
        <v>0</v>
      </c>
      <c r="J859" s="409">
        <v>0</v>
      </c>
      <c r="K859" s="420" t="s">
        <v>155</v>
      </c>
      <c r="L859" s="409">
        <v>0</v>
      </c>
      <c r="M859">
        <f t="shared" si="13"/>
        <v>7</v>
      </c>
      <c r="N859" t="s">
        <v>156</v>
      </c>
    </row>
    <row r="860" ht="15.75" hidden="1" spans="1:14">
      <c r="A860" s="422">
        <v>2160699</v>
      </c>
      <c r="B860" s="415" t="s">
        <v>782</v>
      </c>
      <c r="C860" s="409">
        <v>0</v>
      </c>
      <c r="D860" s="409">
        <v>0</v>
      </c>
      <c r="E860" s="409">
        <v>0</v>
      </c>
      <c r="F860" s="420"/>
      <c r="G860" s="409">
        <v>0</v>
      </c>
      <c r="H860" s="420"/>
      <c r="I860" s="409">
        <v>0</v>
      </c>
      <c r="J860" s="409">
        <v>0</v>
      </c>
      <c r="K860" s="420" t="s">
        <v>155</v>
      </c>
      <c r="L860" s="409">
        <v>0</v>
      </c>
      <c r="M860">
        <f t="shared" si="13"/>
        <v>7</v>
      </c>
      <c r="N860" t="s">
        <v>156</v>
      </c>
    </row>
    <row r="861" ht="15.75" spans="1:14">
      <c r="A861" s="410">
        <v>21699</v>
      </c>
      <c r="B861" s="421" t="s">
        <v>783</v>
      </c>
      <c r="C861" s="412">
        <v>0</v>
      </c>
      <c r="D861" s="406">
        <v>4085</v>
      </c>
      <c r="E861" s="406">
        <v>1500</v>
      </c>
      <c r="F861" s="407">
        <v>0.3672</v>
      </c>
      <c r="G861" s="406">
        <v>-2203</v>
      </c>
      <c r="H861" s="407">
        <v>-0.5949</v>
      </c>
      <c r="I861" s="412">
        <v>0</v>
      </c>
      <c r="J861" s="412">
        <v>0</v>
      </c>
      <c r="K861" s="407" t="s">
        <v>155</v>
      </c>
      <c r="L861" s="409">
        <v>3703</v>
      </c>
      <c r="M861">
        <f t="shared" si="13"/>
        <v>5</v>
      </c>
    </row>
    <row r="862" ht="15.75" spans="1:14">
      <c r="A862" s="422">
        <v>2169999</v>
      </c>
      <c r="B862" s="415" t="s">
        <v>783</v>
      </c>
      <c r="C862" s="416">
        <v>0</v>
      </c>
      <c r="D862" s="417">
        <v>4085</v>
      </c>
      <c r="E862" s="416">
        <v>1500</v>
      </c>
      <c r="F862" s="219">
        <v>0.3672</v>
      </c>
      <c r="G862" s="417">
        <v>-2203</v>
      </c>
      <c r="H862" s="219">
        <v>-0.5949</v>
      </c>
      <c r="I862" s="416">
        <v>0</v>
      </c>
      <c r="J862" s="416">
        <v>0</v>
      </c>
      <c r="K862" s="219" t="s">
        <v>155</v>
      </c>
      <c r="L862" s="409">
        <v>3703</v>
      </c>
      <c r="M862">
        <f t="shared" si="13"/>
        <v>7</v>
      </c>
    </row>
    <row r="863" ht="15.75" spans="1:14">
      <c r="A863" s="427">
        <v>217</v>
      </c>
      <c r="B863" s="405" t="s">
        <v>784</v>
      </c>
      <c r="C863" s="412">
        <v>148</v>
      </c>
      <c r="D863" s="406">
        <v>1236</v>
      </c>
      <c r="E863" s="406">
        <v>1245</v>
      </c>
      <c r="F863" s="407">
        <v>1.0073</v>
      </c>
      <c r="G863" s="412">
        <v>-722</v>
      </c>
      <c r="H863" s="407">
        <v>-0.3671</v>
      </c>
      <c r="I863" s="406">
        <v>1838</v>
      </c>
      <c r="J863" s="406">
        <v>1690</v>
      </c>
      <c r="K863" s="407">
        <v>11.4189189189189</v>
      </c>
      <c r="L863" s="409">
        <v>1967</v>
      </c>
      <c r="M863">
        <f t="shared" si="13"/>
        <v>3</v>
      </c>
    </row>
    <row r="864" ht="15.75" spans="1:14">
      <c r="A864" s="410">
        <v>21701</v>
      </c>
      <c r="B864" s="421" t="s">
        <v>785</v>
      </c>
      <c r="C864" s="412">
        <v>0</v>
      </c>
      <c r="D864" s="412">
        <v>25</v>
      </c>
      <c r="E864" s="412">
        <v>0</v>
      </c>
      <c r="F864" s="407">
        <v>0</v>
      </c>
      <c r="G864" s="412">
        <v>-15</v>
      </c>
      <c r="H864" s="407">
        <v>-1</v>
      </c>
      <c r="I864" s="412">
        <v>0</v>
      </c>
      <c r="J864" s="412">
        <v>0</v>
      </c>
      <c r="K864" s="407" t="s">
        <v>155</v>
      </c>
      <c r="L864" s="409">
        <v>15</v>
      </c>
      <c r="M864">
        <f t="shared" si="13"/>
        <v>5</v>
      </c>
    </row>
    <row r="865" ht="15.75" spans="1:14">
      <c r="A865" s="422">
        <v>2170101</v>
      </c>
      <c r="B865" s="415" t="s">
        <v>152</v>
      </c>
      <c r="C865" s="416">
        <v>0</v>
      </c>
      <c r="D865" s="416">
        <v>25</v>
      </c>
      <c r="E865" s="416">
        <v>0</v>
      </c>
      <c r="F865" s="219">
        <v>0</v>
      </c>
      <c r="G865" s="416">
        <v>0</v>
      </c>
      <c r="H865" s="219"/>
      <c r="I865" s="416">
        <v>0</v>
      </c>
      <c r="J865" s="416">
        <v>0</v>
      </c>
      <c r="K865" s="219" t="s">
        <v>155</v>
      </c>
      <c r="L865" s="409">
        <v>0</v>
      </c>
      <c r="M865">
        <f t="shared" si="13"/>
        <v>7</v>
      </c>
    </row>
    <row r="866" ht="15.75" hidden="1" spans="1:14">
      <c r="A866" s="422">
        <v>2170102</v>
      </c>
      <c r="B866" s="415" t="s">
        <v>153</v>
      </c>
      <c r="C866" s="409">
        <v>0</v>
      </c>
      <c r="D866" s="409">
        <v>0</v>
      </c>
      <c r="E866" s="409">
        <v>0</v>
      </c>
      <c r="F866" s="420"/>
      <c r="G866" s="409">
        <v>0</v>
      </c>
      <c r="H866" s="420"/>
      <c r="I866" s="409">
        <v>0</v>
      </c>
      <c r="J866" s="409">
        <v>0</v>
      </c>
      <c r="K866" s="420" t="s">
        <v>155</v>
      </c>
      <c r="L866" s="409">
        <v>0</v>
      </c>
      <c r="M866">
        <f t="shared" si="13"/>
        <v>7</v>
      </c>
      <c r="N866" t="s">
        <v>156</v>
      </c>
    </row>
    <row r="867" ht="15.75" hidden="1" spans="1:14">
      <c r="A867" s="422">
        <v>2170103</v>
      </c>
      <c r="B867" s="415" t="s">
        <v>154</v>
      </c>
      <c r="C867" s="409">
        <v>0</v>
      </c>
      <c r="D867" s="409">
        <v>0</v>
      </c>
      <c r="E867" s="409">
        <v>0</v>
      </c>
      <c r="F867" s="420"/>
      <c r="G867" s="409">
        <v>0</v>
      </c>
      <c r="H867" s="420"/>
      <c r="I867" s="409">
        <v>0</v>
      </c>
      <c r="J867" s="409">
        <v>0</v>
      </c>
      <c r="K867" s="420" t="s">
        <v>155</v>
      </c>
      <c r="L867" s="409">
        <v>0</v>
      </c>
      <c r="M867">
        <f t="shared" si="13"/>
        <v>7</v>
      </c>
      <c r="N867" t="s">
        <v>156</v>
      </c>
    </row>
    <row r="868" ht="15.75" hidden="1" spans="1:14">
      <c r="A868" s="422">
        <v>2170104</v>
      </c>
      <c r="B868" s="415" t="s">
        <v>786</v>
      </c>
      <c r="C868" s="409">
        <v>0</v>
      </c>
      <c r="D868" s="409">
        <v>0</v>
      </c>
      <c r="E868" s="409">
        <v>0</v>
      </c>
      <c r="F868" s="420"/>
      <c r="G868" s="409">
        <v>0</v>
      </c>
      <c r="H868" s="420"/>
      <c r="I868" s="409">
        <v>0</v>
      </c>
      <c r="J868" s="409">
        <v>0</v>
      </c>
      <c r="K868" s="420" t="s">
        <v>155</v>
      </c>
      <c r="L868" s="409">
        <v>0</v>
      </c>
      <c r="M868">
        <f t="shared" si="13"/>
        <v>7</v>
      </c>
      <c r="N868" t="s">
        <v>156</v>
      </c>
    </row>
    <row r="869" ht="15.75" hidden="1" spans="1:14">
      <c r="A869" s="422">
        <v>2170150</v>
      </c>
      <c r="B869" s="415" t="s">
        <v>162</v>
      </c>
      <c r="C869" s="409">
        <v>0</v>
      </c>
      <c r="D869" s="409">
        <v>0</v>
      </c>
      <c r="E869" s="409">
        <v>0</v>
      </c>
      <c r="F869" s="420"/>
      <c r="G869" s="409">
        <v>0</v>
      </c>
      <c r="H869" s="420"/>
      <c r="I869" s="409">
        <v>0</v>
      </c>
      <c r="J869" s="409">
        <v>0</v>
      </c>
      <c r="K869" s="420" t="s">
        <v>155</v>
      </c>
      <c r="L869" s="409">
        <v>0</v>
      </c>
      <c r="M869">
        <f t="shared" si="13"/>
        <v>7</v>
      </c>
      <c r="N869" t="s">
        <v>156</v>
      </c>
    </row>
    <row r="870" ht="15.75" spans="1:14">
      <c r="A870" s="422">
        <v>2170199</v>
      </c>
      <c r="B870" s="415" t="s">
        <v>787</v>
      </c>
      <c r="C870" s="416">
        <v>0</v>
      </c>
      <c r="D870" s="416">
        <v>0</v>
      </c>
      <c r="E870" s="416">
        <v>0</v>
      </c>
      <c r="F870" s="219"/>
      <c r="G870" s="416">
        <v>-15</v>
      </c>
      <c r="H870" s="219">
        <v>-1</v>
      </c>
      <c r="I870" s="416">
        <v>0</v>
      </c>
      <c r="J870" s="416">
        <v>0</v>
      </c>
      <c r="K870" s="219" t="s">
        <v>155</v>
      </c>
      <c r="L870" s="409">
        <v>15</v>
      </c>
      <c r="M870">
        <f t="shared" si="13"/>
        <v>7</v>
      </c>
    </row>
    <row r="871" ht="15.75" spans="1:14">
      <c r="A871" s="410">
        <v>21702</v>
      </c>
      <c r="B871" s="421" t="s">
        <v>788</v>
      </c>
      <c r="C871" s="412">
        <v>0</v>
      </c>
      <c r="D871" s="412">
        <v>0</v>
      </c>
      <c r="E871" s="412">
        <v>0</v>
      </c>
      <c r="F871" s="407"/>
      <c r="G871" s="412">
        <v>0</v>
      </c>
      <c r="H871" s="407"/>
      <c r="I871" s="412">
        <v>0</v>
      </c>
      <c r="J871" s="412">
        <v>0</v>
      </c>
      <c r="K871" s="407" t="s">
        <v>155</v>
      </c>
      <c r="L871" s="409">
        <v>0</v>
      </c>
      <c r="M871">
        <f t="shared" si="13"/>
        <v>5</v>
      </c>
    </row>
    <row r="872" ht="15.75" spans="1:14">
      <c r="A872" s="410">
        <v>21703</v>
      </c>
      <c r="B872" s="421" t="s">
        <v>789</v>
      </c>
      <c r="C872" s="412">
        <v>148</v>
      </c>
      <c r="D872" s="406">
        <v>1211</v>
      </c>
      <c r="E872" s="406">
        <v>1222</v>
      </c>
      <c r="F872" s="407">
        <v>1.0091</v>
      </c>
      <c r="G872" s="412">
        <v>-730</v>
      </c>
      <c r="H872" s="407">
        <v>-0.374</v>
      </c>
      <c r="I872" s="406">
        <v>1800</v>
      </c>
      <c r="J872" s="406">
        <v>1652</v>
      </c>
      <c r="K872" s="407">
        <v>11.1621621621622</v>
      </c>
      <c r="L872" s="409">
        <v>1952</v>
      </c>
      <c r="M872">
        <f t="shared" si="13"/>
        <v>5</v>
      </c>
    </row>
    <row r="873" ht="15.75" hidden="1" spans="1:14">
      <c r="A873" s="422">
        <v>2170301</v>
      </c>
      <c r="B873" s="415" t="s">
        <v>790</v>
      </c>
      <c r="C873" s="409">
        <v>0</v>
      </c>
      <c r="D873" s="409">
        <v>0</v>
      </c>
      <c r="E873" s="409">
        <v>0</v>
      </c>
      <c r="F873" s="420"/>
      <c r="G873" s="409">
        <v>0</v>
      </c>
      <c r="H873" s="420"/>
      <c r="I873" s="409">
        <v>0</v>
      </c>
      <c r="J873" s="409">
        <v>0</v>
      </c>
      <c r="K873" s="420" t="s">
        <v>155</v>
      </c>
      <c r="L873" s="409">
        <v>0</v>
      </c>
      <c r="M873">
        <f t="shared" si="13"/>
        <v>7</v>
      </c>
      <c r="N873" t="s">
        <v>156</v>
      </c>
    </row>
    <row r="874" ht="15.75" spans="1:14">
      <c r="A874" s="422">
        <v>2170302</v>
      </c>
      <c r="B874" s="415" t="s">
        <v>791</v>
      </c>
      <c r="C874" s="416">
        <v>148</v>
      </c>
      <c r="D874" s="416">
        <v>711</v>
      </c>
      <c r="E874" s="416">
        <v>691</v>
      </c>
      <c r="F874" s="219">
        <v>0.9719</v>
      </c>
      <c r="G874" s="417">
        <v>-1058</v>
      </c>
      <c r="H874" s="219">
        <v>-0.6049</v>
      </c>
      <c r="I874" s="416">
        <v>0</v>
      </c>
      <c r="J874" s="416">
        <v>-148</v>
      </c>
      <c r="K874" s="219">
        <v>-1</v>
      </c>
      <c r="L874" s="409">
        <v>1749</v>
      </c>
      <c r="M874">
        <f t="shared" si="13"/>
        <v>7</v>
      </c>
    </row>
    <row r="875" ht="15.75" hidden="1" spans="1:14">
      <c r="A875" s="422">
        <v>2170303</v>
      </c>
      <c r="B875" s="415" t="s">
        <v>792</v>
      </c>
      <c r="C875" s="409">
        <v>0</v>
      </c>
      <c r="D875" s="409">
        <v>0</v>
      </c>
      <c r="E875" s="409">
        <v>0</v>
      </c>
      <c r="F875" s="420"/>
      <c r="G875" s="409">
        <v>0</v>
      </c>
      <c r="H875" s="420"/>
      <c r="I875" s="409">
        <v>0</v>
      </c>
      <c r="J875" s="409">
        <v>0</v>
      </c>
      <c r="K875" s="420" t="s">
        <v>155</v>
      </c>
      <c r="L875" s="409">
        <v>0</v>
      </c>
      <c r="M875">
        <f t="shared" si="13"/>
        <v>7</v>
      </c>
      <c r="N875" t="s">
        <v>156</v>
      </c>
    </row>
    <row r="876" ht="15.75" hidden="1" spans="1:14">
      <c r="A876" s="422">
        <v>2170304</v>
      </c>
      <c r="B876" s="415" t="s">
        <v>793</v>
      </c>
      <c r="C876" s="409">
        <v>0</v>
      </c>
      <c r="D876" s="409">
        <v>0</v>
      </c>
      <c r="E876" s="409">
        <v>0</v>
      </c>
      <c r="F876" s="420"/>
      <c r="G876" s="409">
        <v>0</v>
      </c>
      <c r="H876" s="420"/>
      <c r="I876" s="409">
        <v>0</v>
      </c>
      <c r="J876" s="409">
        <v>0</v>
      </c>
      <c r="K876" s="420" t="s">
        <v>155</v>
      </c>
      <c r="L876" s="409">
        <v>0</v>
      </c>
      <c r="M876">
        <f t="shared" si="13"/>
        <v>7</v>
      </c>
      <c r="N876" t="s">
        <v>156</v>
      </c>
    </row>
    <row r="877" ht="15.75" spans="1:14">
      <c r="A877" s="422">
        <v>2170399</v>
      </c>
      <c r="B877" s="415" t="s">
        <v>794</v>
      </c>
      <c r="C877" s="416">
        <v>0</v>
      </c>
      <c r="D877" s="416">
        <v>500</v>
      </c>
      <c r="E877" s="416">
        <v>531</v>
      </c>
      <c r="F877" s="219">
        <v>1.062</v>
      </c>
      <c r="G877" s="416">
        <v>328</v>
      </c>
      <c r="H877" s="219">
        <v>1.6158</v>
      </c>
      <c r="I877" s="416">
        <v>1800</v>
      </c>
      <c r="J877" s="417">
        <v>1800</v>
      </c>
      <c r="K877" s="219" t="s">
        <v>155</v>
      </c>
      <c r="L877" s="409">
        <v>203</v>
      </c>
      <c r="M877">
        <f t="shared" si="13"/>
        <v>7</v>
      </c>
    </row>
    <row r="878" ht="15.75" spans="1:14">
      <c r="A878" s="410">
        <v>21704</v>
      </c>
      <c r="B878" s="421" t="s">
        <v>795</v>
      </c>
      <c r="C878" s="412"/>
      <c r="D878" s="412"/>
      <c r="E878" s="412"/>
      <c r="F878" s="407"/>
      <c r="G878" s="412">
        <v>0</v>
      </c>
      <c r="H878" s="407"/>
      <c r="I878" s="412"/>
      <c r="J878" s="412">
        <v>0</v>
      </c>
      <c r="K878" s="407" t="s">
        <v>155</v>
      </c>
      <c r="L878" s="409"/>
      <c r="M878">
        <f t="shared" si="13"/>
        <v>5</v>
      </c>
    </row>
    <row r="879" ht="15.75" spans="1:14">
      <c r="A879" s="410">
        <v>21799</v>
      </c>
      <c r="B879" s="421" t="s">
        <v>796</v>
      </c>
      <c r="C879" s="412">
        <v>0</v>
      </c>
      <c r="D879" s="412">
        <v>0</v>
      </c>
      <c r="E879" s="412">
        <v>23</v>
      </c>
      <c r="F879" s="407"/>
      <c r="G879" s="412">
        <v>23</v>
      </c>
      <c r="H879" s="407"/>
      <c r="I879" s="412">
        <v>38</v>
      </c>
      <c r="J879" s="412">
        <v>38</v>
      </c>
      <c r="K879" s="407" t="s">
        <v>155</v>
      </c>
      <c r="L879" s="409">
        <v>0</v>
      </c>
      <c r="M879">
        <f t="shared" si="13"/>
        <v>5</v>
      </c>
    </row>
    <row r="880" ht="15.75" hidden="1" spans="1:14">
      <c r="A880" s="422">
        <v>2179902</v>
      </c>
      <c r="B880" s="415" t="s">
        <v>797</v>
      </c>
      <c r="C880" s="409">
        <v>0</v>
      </c>
      <c r="D880" s="409">
        <v>0</v>
      </c>
      <c r="E880" s="409">
        <v>0</v>
      </c>
      <c r="F880" s="420"/>
      <c r="G880" s="409">
        <v>0</v>
      </c>
      <c r="H880" s="420"/>
      <c r="I880" s="409">
        <v>0</v>
      </c>
      <c r="J880" s="409">
        <v>0</v>
      </c>
      <c r="K880" s="420" t="s">
        <v>155</v>
      </c>
      <c r="L880" s="409">
        <v>0</v>
      </c>
      <c r="M880">
        <f t="shared" si="13"/>
        <v>7</v>
      </c>
      <c r="N880" t="s">
        <v>156</v>
      </c>
    </row>
    <row r="881" ht="15.75" spans="1:14">
      <c r="A881" s="422">
        <v>2179999</v>
      </c>
      <c r="B881" s="415" t="s">
        <v>796</v>
      </c>
      <c r="C881" s="416">
        <v>0</v>
      </c>
      <c r="D881" s="416">
        <v>0</v>
      </c>
      <c r="E881" s="416">
        <v>23</v>
      </c>
      <c r="F881" s="219"/>
      <c r="G881" s="416">
        <v>23</v>
      </c>
      <c r="H881" s="219"/>
      <c r="I881" s="416">
        <v>38</v>
      </c>
      <c r="J881" s="416">
        <v>38</v>
      </c>
      <c r="K881" s="219" t="s">
        <v>155</v>
      </c>
      <c r="L881" s="409">
        <v>0</v>
      </c>
      <c r="M881">
        <f t="shared" si="13"/>
        <v>7</v>
      </c>
    </row>
    <row r="882" ht="15.75" spans="1:14">
      <c r="A882" s="427">
        <v>220</v>
      </c>
      <c r="B882" s="405" t="s">
        <v>798</v>
      </c>
      <c r="C882" s="406">
        <v>1159</v>
      </c>
      <c r="D882" s="406">
        <v>1063</v>
      </c>
      <c r="E882" s="406">
        <v>1105</v>
      </c>
      <c r="F882" s="407">
        <v>1.0395</v>
      </c>
      <c r="G882" s="412">
        <v>-598</v>
      </c>
      <c r="H882" s="407">
        <v>-0.3511</v>
      </c>
      <c r="I882" s="412">
        <v>554</v>
      </c>
      <c r="J882" s="412">
        <v>-605</v>
      </c>
      <c r="K882" s="407">
        <v>-0.522001725625539</v>
      </c>
      <c r="L882" s="409">
        <v>1703</v>
      </c>
      <c r="M882">
        <f t="shared" si="13"/>
        <v>3</v>
      </c>
    </row>
    <row r="883" ht="15.75" spans="1:14">
      <c r="A883" s="410">
        <v>22001</v>
      </c>
      <c r="B883" s="424" t="s">
        <v>799</v>
      </c>
      <c r="C883" s="406">
        <v>1159</v>
      </c>
      <c r="D883" s="406">
        <v>1063</v>
      </c>
      <c r="E883" s="406">
        <v>1028</v>
      </c>
      <c r="F883" s="407">
        <v>0.9671</v>
      </c>
      <c r="G883" s="412">
        <v>-665</v>
      </c>
      <c r="H883" s="407">
        <v>-0.3928</v>
      </c>
      <c r="I883" s="412">
        <v>554</v>
      </c>
      <c r="J883" s="412">
        <v>-605</v>
      </c>
      <c r="K883" s="407">
        <v>-0.522001725625539</v>
      </c>
      <c r="L883" s="409">
        <v>1693</v>
      </c>
      <c r="M883">
        <f t="shared" si="13"/>
        <v>5</v>
      </c>
    </row>
    <row r="884" ht="15.75" spans="1:14">
      <c r="A884" s="422">
        <v>2200101</v>
      </c>
      <c r="B884" s="415" t="s">
        <v>152</v>
      </c>
      <c r="C884" s="416">
        <v>390</v>
      </c>
      <c r="D884" s="416">
        <v>424</v>
      </c>
      <c r="E884" s="416">
        <v>424</v>
      </c>
      <c r="F884" s="219">
        <v>1</v>
      </c>
      <c r="G884" s="416">
        <v>-117</v>
      </c>
      <c r="H884" s="219">
        <v>-0.2163</v>
      </c>
      <c r="I884" s="416">
        <v>545</v>
      </c>
      <c r="J884" s="416">
        <v>155</v>
      </c>
      <c r="K884" s="219">
        <v>0.397435897435897</v>
      </c>
      <c r="L884" s="409">
        <v>541</v>
      </c>
      <c r="M884">
        <f t="shared" si="13"/>
        <v>7</v>
      </c>
    </row>
    <row r="885" ht="15.75" spans="1:14">
      <c r="A885" s="422">
        <v>2200102</v>
      </c>
      <c r="B885" s="415" t="s">
        <v>153</v>
      </c>
      <c r="C885" s="416">
        <v>46</v>
      </c>
      <c r="D885" s="416">
        <v>46</v>
      </c>
      <c r="E885" s="416">
        <v>45</v>
      </c>
      <c r="F885" s="219">
        <v>0.9783</v>
      </c>
      <c r="G885" s="416">
        <v>26</v>
      </c>
      <c r="H885" s="219">
        <v>1.3684</v>
      </c>
      <c r="I885" s="416">
        <v>9</v>
      </c>
      <c r="J885" s="416">
        <v>-37</v>
      </c>
      <c r="K885" s="219">
        <v>-0.804347826086957</v>
      </c>
      <c r="L885" s="409">
        <v>19</v>
      </c>
      <c r="M885">
        <f t="shared" si="13"/>
        <v>7</v>
      </c>
    </row>
    <row r="886" ht="15.75" hidden="1" spans="1:14">
      <c r="A886" s="422">
        <v>2200103</v>
      </c>
      <c r="B886" s="415" t="s">
        <v>154</v>
      </c>
      <c r="C886" s="409">
        <v>0</v>
      </c>
      <c r="D886" s="409">
        <v>0</v>
      </c>
      <c r="E886" s="409">
        <v>0</v>
      </c>
      <c r="F886" s="420"/>
      <c r="G886" s="409">
        <v>0</v>
      </c>
      <c r="H886" s="420"/>
      <c r="I886" s="409">
        <v>0</v>
      </c>
      <c r="J886" s="409">
        <v>0</v>
      </c>
      <c r="K886" s="420" t="s">
        <v>155</v>
      </c>
      <c r="L886" s="409">
        <v>0</v>
      </c>
      <c r="M886">
        <f t="shared" si="13"/>
        <v>7</v>
      </c>
      <c r="N886" t="s">
        <v>156</v>
      </c>
    </row>
    <row r="887" ht="15.75" spans="1:14">
      <c r="A887" s="422">
        <v>2200104</v>
      </c>
      <c r="B887" s="415" t="s">
        <v>800</v>
      </c>
      <c r="C887" s="416">
        <v>0</v>
      </c>
      <c r="D887" s="416">
        <v>39</v>
      </c>
      <c r="E887" s="416">
        <v>39</v>
      </c>
      <c r="F887" s="219">
        <v>1</v>
      </c>
      <c r="G887" s="416">
        <v>-160</v>
      </c>
      <c r="H887" s="219">
        <v>-0.804</v>
      </c>
      <c r="I887" s="416">
        <v>0</v>
      </c>
      <c r="J887" s="416">
        <v>0</v>
      </c>
      <c r="K887" s="219" t="s">
        <v>155</v>
      </c>
      <c r="L887" s="409">
        <v>199</v>
      </c>
      <c r="M887">
        <f t="shared" si="13"/>
        <v>7</v>
      </c>
    </row>
    <row r="888" ht="15.75" spans="1:14">
      <c r="A888" s="422">
        <v>2200106</v>
      </c>
      <c r="B888" s="415" t="s">
        <v>801</v>
      </c>
      <c r="C888" s="416">
        <v>600</v>
      </c>
      <c r="D888" s="416">
        <v>100</v>
      </c>
      <c r="E888" s="416">
        <v>48</v>
      </c>
      <c r="F888" s="219">
        <v>0.48</v>
      </c>
      <c r="G888" s="416">
        <v>-15</v>
      </c>
      <c r="H888" s="219">
        <v>-0.2381</v>
      </c>
      <c r="I888" s="416">
        <v>0</v>
      </c>
      <c r="J888" s="416">
        <v>-600</v>
      </c>
      <c r="K888" s="219">
        <v>-1</v>
      </c>
      <c r="L888" s="409">
        <v>63</v>
      </c>
      <c r="M888">
        <f t="shared" si="13"/>
        <v>7</v>
      </c>
    </row>
    <row r="889" ht="15.75" spans="1:14">
      <c r="A889" s="422">
        <v>2200107</v>
      </c>
      <c r="B889" s="415" t="s">
        <v>802</v>
      </c>
      <c r="C889" s="416">
        <v>0</v>
      </c>
      <c r="D889" s="416">
        <v>0</v>
      </c>
      <c r="E889" s="416">
        <v>0</v>
      </c>
      <c r="F889" s="219"/>
      <c r="G889" s="416">
        <v>-10</v>
      </c>
      <c r="H889" s="219">
        <v>-1</v>
      </c>
      <c r="I889" s="416">
        <v>0</v>
      </c>
      <c r="J889" s="416">
        <v>0</v>
      </c>
      <c r="K889" s="219" t="s">
        <v>155</v>
      </c>
      <c r="L889" s="409">
        <v>10</v>
      </c>
      <c r="M889">
        <f t="shared" si="13"/>
        <v>7</v>
      </c>
    </row>
    <row r="890" ht="15.75" spans="1:14">
      <c r="A890" s="422">
        <v>2200109</v>
      </c>
      <c r="B890" s="415" t="s">
        <v>803</v>
      </c>
      <c r="C890" s="416">
        <v>50</v>
      </c>
      <c r="D890" s="416">
        <v>83</v>
      </c>
      <c r="E890" s="416">
        <v>33</v>
      </c>
      <c r="F890" s="219">
        <v>0.3976</v>
      </c>
      <c r="G890" s="416">
        <v>-184</v>
      </c>
      <c r="H890" s="219">
        <v>-0.8479</v>
      </c>
      <c r="I890" s="416">
        <v>0</v>
      </c>
      <c r="J890" s="416">
        <v>-50</v>
      </c>
      <c r="K890" s="219">
        <v>-1</v>
      </c>
      <c r="L890" s="409">
        <v>217</v>
      </c>
      <c r="M890">
        <f t="shared" si="13"/>
        <v>7</v>
      </c>
    </row>
    <row r="891" ht="15.75" hidden="1" spans="1:14">
      <c r="A891" s="422">
        <v>2200112</v>
      </c>
      <c r="B891" s="415" t="s">
        <v>804</v>
      </c>
      <c r="C891" s="409">
        <v>0</v>
      </c>
      <c r="D891" s="409">
        <v>0</v>
      </c>
      <c r="E891" s="409">
        <v>0</v>
      </c>
      <c r="F891" s="420"/>
      <c r="G891" s="409">
        <v>0</v>
      </c>
      <c r="H891" s="420"/>
      <c r="I891" s="409">
        <v>0</v>
      </c>
      <c r="J891" s="409">
        <v>0</v>
      </c>
      <c r="K891" s="420" t="s">
        <v>155</v>
      </c>
      <c r="L891" s="409">
        <v>0</v>
      </c>
      <c r="M891">
        <f t="shared" si="13"/>
        <v>7</v>
      </c>
      <c r="N891" t="s">
        <v>156</v>
      </c>
    </row>
    <row r="892" ht="15.75" spans="1:14">
      <c r="A892" s="422">
        <v>2200114</v>
      </c>
      <c r="B892" s="415" t="s">
        <v>805</v>
      </c>
      <c r="C892" s="416">
        <v>0</v>
      </c>
      <c r="D892" s="416">
        <v>0</v>
      </c>
      <c r="E892" s="416">
        <v>0</v>
      </c>
      <c r="F892" s="219"/>
      <c r="G892" s="416">
        <v>-36</v>
      </c>
      <c r="H892" s="219">
        <v>-1</v>
      </c>
      <c r="I892" s="416">
        <v>0</v>
      </c>
      <c r="J892" s="416">
        <v>0</v>
      </c>
      <c r="K892" s="219" t="s">
        <v>155</v>
      </c>
      <c r="L892" s="409">
        <v>36</v>
      </c>
      <c r="M892">
        <f t="shared" si="13"/>
        <v>7</v>
      </c>
    </row>
    <row r="893" ht="15.75" spans="1:14">
      <c r="A893" s="422">
        <v>2200150</v>
      </c>
      <c r="B893" s="415" t="s">
        <v>162</v>
      </c>
      <c r="C893" s="416">
        <v>54</v>
      </c>
      <c r="D893" s="416">
        <v>64</v>
      </c>
      <c r="E893" s="416">
        <v>63</v>
      </c>
      <c r="F893" s="219">
        <v>0.9844</v>
      </c>
      <c r="G893" s="416">
        <v>63</v>
      </c>
      <c r="H893" s="219"/>
      <c r="I893" s="416">
        <v>0</v>
      </c>
      <c r="J893" s="416">
        <v>-54</v>
      </c>
      <c r="K893" s="219">
        <v>-1</v>
      </c>
      <c r="L893" s="409">
        <v>0</v>
      </c>
      <c r="M893">
        <f t="shared" si="13"/>
        <v>7</v>
      </c>
    </row>
    <row r="894" ht="15.75" spans="1:14">
      <c r="A894" s="422">
        <v>2200199</v>
      </c>
      <c r="B894" s="415" t="s">
        <v>806</v>
      </c>
      <c r="C894" s="416">
        <v>19</v>
      </c>
      <c r="D894" s="416">
        <v>307</v>
      </c>
      <c r="E894" s="416">
        <v>376</v>
      </c>
      <c r="F894" s="219">
        <v>1.2248</v>
      </c>
      <c r="G894" s="416">
        <v>-232</v>
      </c>
      <c r="H894" s="219">
        <v>-0.3816</v>
      </c>
      <c r="I894" s="416">
        <v>0</v>
      </c>
      <c r="J894" s="416">
        <v>-19</v>
      </c>
      <c r="K894" s="219">
        <v>-1</v>
      </c>
      <c r="L894" s="409">
        <v>608</v>
      </c>
      <c r="M894">
        <f t="shared" si="13"/>
        <v>7</v>
      </c>
    </row>
    <row r="895" ht="15.75" spans="1:14">
      <c r="A895" s="410">
        <v>22005</v>
      </c>
      <c r="B895" s="421" t="s">
        <v>807</v>
      </c>
      <c r="C895" s="412">
        <v>0</v>
      </c>
      <c r="D895" s="412">
        <v>0</v>
      </c>
      <c r="E895" s="412">
        <v>13</v>
      </c>
      <c r="F895" s="407"/>
      <c r="G895" s="412">
        <v>3</v>
      </c>
      <c r="H895" s="407">
        <v>0.3</v>
      </c>
      <c r="I895" s="412">
        <v>0</v>
      </c>
      <c r="J895" s="412">
        <v>0</v>
      </c>
      <c r="K895" s="407" t="s">
        <v>155</v>
      </c>
      <c r="L895" s="409">
        <v>10</v>
      </c>
      <c r="M895">
        <f t="shared" si="13"/>
        <v>5</v>
      </c>
    </row>
    <row r="896" ht="15.75" hidden="1" spans="1:14">
      <c r="A896" s="422">
        <v>2200501</v>
      </c>
      <c r="B896" s="415" t="s">
        <v>152</v>
      </c>
      <c r="C896" s="409">
        <v>0</v>
      </c>
      <c r="D896" s="409">
        <v>0</v>
      </c>
      <c r="E896" s="409">
        <v>0</v>
      </c>
      <c r="F896" s="420"/>
      <c r="G896" s="409">
        <v>0</v>
      </c>
      <c r="H896" s="420"/>
      <c r="I896" s="409">
        <v>0</v>
      </c>
      <c r="J896" s="409">
        <v>0</v>
      </c>
      <c r="K896" s="420" t="s">
        <v>155</v>
      </c>
      <c r="L896" s="409">
        <v>0</v>
      </c>
      <c r="M896">
        <f t="shared" si="13"/>
        <v>7</v>
      </c>
      <c r="N896" t="s">
        <v>156</v>
      </c>
    </row>
    <row r="897" ht="15.75" hidden="1" spans="1:14">
      <c r="A897" s="422">
        <v>2200504</v>
      </c>
      <c r="B897" s="415" t="s">
        <v>808</v>
      </c>
      <c r="C897" s="409">
        <v>0</v>
      </c>
      <c r="D897" s="409">
        <v>0</v>
      </c>
      <c r="E897" s="409">
        <v>0</v>
      </c>
      <c r="F897" s="420"/>
      <c r="G897" s="409">
        <v>0</v>
      </c>
      <c r="H897" s="420"/>
      <c r="I897" s="409">
        <v>0</v>
      </c>
      <c r="J897" s="409">
        <v>0</v>
      </c>
      <c r="K897" s="420" t="s">
        <v>155</v>
      </c>
      <c r="L897" s="409">
        <v>0</v>
      </c>
      <c r="M897">
        <f t="shared" si="13"/>
        <v>7</v>
      </c>
      <c r="N897" t="s">
        <v>156</v>
      </c>
    </row>
    <row r="898" ht="15.75" hidden="1" spans="1:14">
      <c r="A898" s="422">
        <v>2200507</v>
      </c>
      <c r="B898" s="415" t="s">
        <v>809</v>
      </c>
      <c r="C898" s="409">
        <v>0</v>
      </c>
      <c r="D898" s="409">
        <v>0</v>
      </c>
      <c r="E898" s="409">
        <v>0</v>
      </c>
      <c r="F898" s="420"/>
      <c r="G898" s="409">
        <v>0</v>
      </c>
      <c r="H898" s="420"/>
      <c r="I898" s="409">
        <v>0</v>
      </c>
      <c r="J898" s="409">
        <v>0</v>
      </c>
      <c r="K898" s="420" t="s">
        <v>155</v>
      </c>
      <c r="L898" s="409">
        <v>0</v>
      </c>
      <c r="M898">
        <f t="shared" si="13"/>
        <v>7</v>
      </c>
      <c r="N898" t="s">
        <v>156</v>
      </c>
    </row>
    <row r="899" ht="15.75" hidden="1" spans="1:14">
      <c r="A899" s="422">
        <v>2200508</v>
      </c>
      <c r="B899" s="415" t="s">
        <v>810</v>
      </c>
      <c r="C899" s="409">
        <v>0</v>
      </c>
      <c r="D899" s="409">
        <v>0</v>
      </c>
      <c r="E899" s="409">
        <v>0</v>
      </c>
      <c r="F899" s="420"/>
      <c r="G899" s="409">
        <v>0</v>
      </c>
      <c r="H899" s="420"/>
      <c r="I899" s="409">
        <v>0</v>
      </c>
      <c r="J899" s="409">
        <v>0</v>
      </c>
      <c r="K899" s="420" t="s">
        <v>155</v>
      </c>
      <c r="L899" s="409">
        <v>0</v>
      </c>
      <c r="M899">
        <f t="shared" si="13"/>
        <v>7</v>
      </c>
      <c r="N899" t="s">
        <v>156</v>
      </c>
    </row>
    <row r="900" ht="15.75" spans="1:14">
      <c r="A900" s="422">
        <v>2200509</v>
      </c>
      <c r="B900" s="415" t="s">
        <v>811</v>
      </c>
      <c r="C900" s="416">
        <v>0</v>
      </c>
      <c r="D900" s="416">
        <v>0</v>
      </c>
      <c r="E900" s="416">
        <v>13</v>
      </c>
      <c r="F900" s="219"/>
      <c r="G900" s="416">
        <v>3</v>
      </c>
      <c r="H900" s="219">
        <v>0.3</v>
      </c>
      <c r="I900" s="416">
        <v>0</v>
      </c>
      <c r="J900" s="416">
        <v>0</v>
      </c>
      <c r="K900" s="219" t="s">
        <v>155</v>
      </c>
      <c r="L900" s="409">
        <v>10</v>
      </c>
      <c r="M900">
        <f t="shared" si="13"/>
        <v>7</v>
      </c>
    </row>
    <row r="901" ht="15.75" hidden="1" spans="1:14">
      <c r="A901" s="422">
        <v>2200599</v>
      </c>
      <c r="B901" s="415" t="s">
        <v>812</v>
      </c>
      <c r="C901" s="409">
        <v>0</v>
      </c>
      <c r="D901" s="409">
        <v>0</v>
      </c>
      <c r="E901" s="409">
        <v>0</v>
      </c>
      <c r="F901" s="420"/>
      <c r="G901" s="409">
        <v>0</v>
      </c>
      <c r="H901" s="420"/>
      <c r="I901" s="409">
        <v>0</v>
      </c>
      <c r="J901" s="409">
        <v>0</v>
      </c>
      <c r="K901" s="420" t="s">
        <v>155</v>
      </c>
      <c r="L901" s="409">
        <v>0</v>
      </c>
      <c r="M901">
        <f t="shared" si="13"/>
        <v>7</v>
      </c>
      <c r="N901" t="s">
        <v>156</v>
      </c>
    </row>
    <row r="902" ht="15.75" spans="1:14">
      <c r="A902" s="410">
        <v>22099</v>
      </c>
      <c r="B902" s="421" t="s">
        <v>813</v>
      </c>
      <c r="C902" s="412">
        <v>0</v>
      </c>
      <c r="D902" s="412">
        <v>0</v>
      </c>
      <c r="E902" s="412">
        <v>64</v>
      </c>
      <c r="F902" s="407"/>
      <c r="G902" s="412">
        <v>64</v>
      </c>
      <c r="H902" s="407"/>
      <c r="I902" s="412">
        <v>0</v>
      </c>
      <c r="J902" s="412">
        <v>0</v>
      </c>
      <c r="K902" s="407" t="s">
        <v>155</v>
      </c>
      <c r="L902" s="409">
        <v>0</v>
      </c>
      <c r="M902">
        <f t="shared" si="13"/>
        <v>5</v>
      </c>
    </row>
    <row r="903" ht="15.75" spans="1:14">
      <c r="A903" s="422">
        <v>2209999</v>
      </c>
      <c r="B903" s="415" t="s">
        <v>813</v>
      </c>
      <c r="C903" s="416"/>
      <c r="D903" s="416"/>
      <c r="E903" s="416">
        <v>64</v>
      </c>
      <c r="F903" s="219"/>
      <c r="G903" s="416"/>
      <c r="H903" s="219"/>
      <c r="I903" s="416">
        <v>0</v>
      </c>
      <c r="J903" s="416">
        <v>0</v>
      </c>
      <c r="K903" s="219" t="s">
        <v>155</v>
      </c>
      <c r="L903" s="409">
        <v>0</v>
      </c>
      <c r="M903">
        <f t="shared" ref="M903:M966" si="14">LEN(A903)</f>
        <v>7</v>
      </c>
    </row>
    <row r="904" ht="15.75" spans="1:14">
      <c r="A904" s="427">
        <v>221</v>
      </c>
      <c r="B904" s="405" t="s">
        <v>814</v>
      </c>
      <c r="C904" s="406">
        <v>9313</v>
      </c>
      <c r="D904" s="406">
        <v>6754</v>
      </c>
      <c r="E904" s="406">
        <v>5877</v>
      </c>
      <c r="F904" s="407">
        <v>0.8702</v>
      </c>
      <c r="G904" s="406">
        <v>-1245</v>
      </c>
      <c r="H904" s="407">
        <v>-0.1748</v>
      </c>
      <c r="I904" s="406">
        <v>5743</v>
      </c>
      <c r="J904" s="406">
        <v>-3570</v>
      </c>
      <c r="K904" s="407">
        <v>-0.383335122946419</v>
      </c>
      <c r="L904" s="409">
        <v>7122</v>
      </c>
      <c r="M904">
        <f t="shared" si="14"/>
        <v>3</v>
      </c>
    </row>
    <row r="905" ht="15.75" spans="1:14">
      <c r="A905" s="410">
        <v>22101</v>
      </c>
      <c r="B905" s="421" t="s">
        <v>815</v>
      </c>
      <c r="C905" s="406">
        <v>4742</v>
      </c>
      <c r="D905" s="406">
        <v>1945</v>
      </c>
      <c r="E905" s="412">
        <v>985</v>
      </c>
      <c r="F905" s="407">
        <v>0.5064</v>
      </c>
      <c r="G905" s="406">
        <v>-1599</v>
      </c>
      <c r="H905" s="407">
        <v>-0.6188</v>
      </c>
      <c r="I905" s="412">
        <v>705</v>
      </c>
      <c r="J905" s="406">
        <v>-4037</v>
      </c>
      <c r="K905" s="407">
        <v>-0.851328553353016</v>
      </c>
      <c r="L905" s="409">
        <v>2584</v>
      </c>
      <c r="M905">
        <f t="shared" si="14"/>
        <v>5</v>
      </c>
    </row>
    <row r="906" ht="15.75" hidden="1" spans="1:14">
      <c r="A906" s="422">
        <v>2210102</v>
      </c>
      <c r="B906" s="415" t="s">
        <v>816</v>
      </c>
      <c r="C906" s="409">
        <v>0</v>
      </c>
      <c r="D906" s="409">
        <v>0</v>
      </c>
      <c r="E906" s="409">
        <v>0</v>
      </c>
      <c r="F906" s="420"/>
      <c r="G906" s="409">
        <v>0</v>
      </c>
      <c r="H906" s="420"/>
      <c r="I906" s="409">
        <v>0</v>
      </c>
      <c r="J906" s="409">
        <v>0</v>
      </c>
      <c r="K906" s="420" t="s">
        <v>155</v>
      </c>
      <c r="L906" s="409">
        <v>0</v>
      </c>
      <c r="M906">
        <f t="shared" si="14"/>
        <v>7</v>
      </c>
      <c r="N906" t="s">
        <v>156</v>
      </c>
    </row>
    <row r="907" ht="15.75" spans="1:14">
      <c r="A907" s="422">
        <v>2210103</v>
      </c>
      <c r="B907" s="415" t="s">
        <v>817</v>
      </c>
      <c r="C907" s="416">
        <v>64</v>
      </c>
      <c r="D907" s="416">
        <v>255</v>
      </c>
      <c r="E907" s="416">
        <v>141</v>
      </c>
      <c r="F907" s="219">
        <v>0.5529</v>
      </c>
      <c r="G907" s="417">
        <v>-1055</v>
      </c>
      <c r="H907" s="219">
        <v>-0.8821</v>
      </c>
      <c r="I907" s="416">
        <v>297</v>
      </c>
      <c r="J907" s="416">
        <v>233</v>
      </c>
      <c r="K907" s="219">
        <v>3.640625</v>
      </c>
      <c r="L907" s="409">
        <v>1196</v>
      </c>
      <c r="M907">
        <f t="shared" si="14"/>
        <v>7</v>
      </c>
    </row>
    <row r="908" ht="15.75" hidden="1" spans="1:14">
      <c r="A908" s="422">
        <v>2210104</v>
      </c>
      <c r="B908" s="415" t="s">
        <v>818</v>
      </c>
      <c r="C908" s="409">
        <v>0</v>
      </c>
      <c r="D908" s="409">
        <v>0</v>
      </c>
      <c r="E908" s="409">
        <v>0</v>
      </c>
      <c r="F908" s="420"/>
      <c r="G908" s="409">
        <v>0</v>
      </c>
      <c r="H908" s="420"/>
      <c r="I908" s="409">
        <v>0</v>
      </c>
      <c r="J908" s="409">
        <v>0</v>
      </c>
      <c r="K908" s="420" t="s">
        <v>155</v>
      </c>
      <c r="L908" s="409">
        <v>0</v>
      </c>
      <c r="M908">
        <f t="shared" si="14"/>
        <v>7</v>
      </c>
      <c r="N908" t="s">
        <v>156</v>
      </c>
    </row>
    <row r="909" ht="15.75" spans="1:14">
      <c r="A909" s="422">
        <v>2210105</v>
      </c>
      <c r="B909" s="415" t="s">
        <v>819</v>
      </c>
      <c r="C909" s="416">
        <v>324</v>
      </c>
      <c r="D909" s="416">
        <v>496</v>
      </c>
      <c r="E909" s="416">
        <v>496</v>
      </c>
      <c r="F909" s="219">
        <v>1</v>
      </c>
      <c r="G909" s="416">
        <v>226</v>
      </c>
      <c r="H909" s="219">
        <v>0.837</v>
      </c>
      <c r="I909" s="416">
        <v>408</v>
      </c>
      <c r="J909" s="416">
        <v>84</v>
      </c>
      <c r="K909" s="219">
        <v>0.259259259259259</v>
      </c>
      <c r="L909" s="409">
        <v>270</v>
      </c>
      <c r="M909">
        <f t="shared" si="14"/>
        <v>7</v>
      </c>
    </row>
    <row r="910" ht="15.75" spans="1:14">
      <c r="A910" s="422">
        <v>2210108</v>
      </c>
      <c r="B910" s="415" t="s">
        <v>820</v>
      </c>
      <c r="C910" s="416">
        <v>3318</v>
      </c>
      <c r="D910" s="417">
        <v>1000</v>
      </c>
      <c r="E910" s="416">
        <v>263</v>
      </c>
      <c r="F910" s="219">
        <v>0.263</v>
      </c>
      <c r="G910" s="416">
        <v>-686</v>
      </c>
      <c r="H910" s="219">
        <v>-0.7229</v>
      </c>
      <c r="I910" s="416">
        <v>0</v>
      </c>
      <c r="J910" s="417">
        <v>-3318</v>
      </c>
      <c r="K910" s="219">
        <v>-1</v>
      </c>
      <c r="L910" s="409">
        <v>949</v>
      </c>
      <c r="M910">
        <f t="shared" si="14"/>
        <v>7</v>
      </c>
    </row>
    <row r="911" ht="15.75" spans="1:14">
      <c r="A911" s="422">
        <v>2210111</v>
      </c>
      <c r="B911" s="415" t="s">
        <v>821</v>
      </c>
      <c r="C911" s="416">
        <v>86</v>
      </c>
      <c r="D911" s="416">
        <v>144</v>
      </c>
      <c r="E911" s="416">
        <v>61</v>
      </c>
      <c r="F911" s="219">
        <v>0.4236</v>
      </c>
      <c r="G911" s="416">
        <v>-108</v>
      </c>
      <c r="H911" s="219">
        <v>-0.6391</v>
      </c>
      <c r="I911" s="416">
        <v>0</v>
      </c>
      <c r="J911" s="416">
        <v>-86</v>
      </c>
      <c r="K911" s="219">
        <v>-1</v>
      </c>
      <c r="L911" s="409">
        <v>169</v>
      </c>
      <c r="M911">
        <f t="shared" si="14"/>
        <v>7</v>
      </c>
    </row>
    <row r="912" ht="15.75" spans="1:14">
      <c r="A912" s="422">
        <v>2210199</v>
      </c>
      <c r="B912" s="415" t="s">
        <v>822</v>
      </c>
      <c r="C912" s="416">
        <v>950</v>
      </c>
      <c r="D912" s="416">
        <v>50</v>
      </c>
      <c r="E912" s="416">
        <v>24</v>
      </c>
      <c r="F912" s="219">
        <v>0.48</v>
      </c>
      <c r="G912" s="416">
        <v>24</v>
      </c>
      <c r="H912" s="219"/>
      <c r="I912" s="416">
        <v>0</v>
      </c>
      <c r="J912" s="416">
        <v>-950</v>
      </c>
      <c r="K912" s="219">
        <v>-1</v>
      </c>
      <c r="L912" s="409">
        <v>0</v>
      </c>
      <c r="M912">
        <f t="shared" si="14"/>
        <v>7</v>
      </c>
    </row>
    <row r="913" ht="15.75" spans="1:14">
      <c r="A913" s="410">
        <v>22102</v>
      </c>
      <c r="B913" s="421" t="s">
        <v>823</v>
      </c>
      <c r="C913" s="406">
        <v>4571</v>
      </c>
      <c r="D913" s="406">
        <v>4809</v>
      </c>
      <c r="E913" s="406">
        <v>4892</v>
      </c>
      <c r="F913" s="407">
        <v>1.0173</v>
      </c>
      <c r="G913" s="412">
        <v>354</v>
      </c>
      <c r="H913" s="407">
        <v>0.078</v>
      </c>
      <c r="I913" s="406">
        <v>5038</v>
      </c>
      <c r="J913" s="412">
        <v>467</v>
      </c>
      <c r="K913" s="407">
        <v>0.102165828046379</v>
      </c>
      <c r="L913" s="409">
        <v>4538</v>
      </c>
      <c r="M913">
        <f t="shared" si="14"/>
        <v>5</v>
      </c>
    </row>
    <row r="914" ht="15.75" spans="1:14">
      <c r="A914" s="422">
        <v>2210201</v>
      </c>
      <c r="B914" s="415" t="s">
        <v>824</v>
      </c>
      <c r="C914" s="416">
        <v>4571</v>
      </c>
      <c r="D914" s="417">
        <v>4809</v>
      </c>
      <c r="E914" s="416">
        <v>4892</v>
      </c>
      <c r="F914" s="219">
        <v>1.0173</v>
      </c>
      <c r="G914" s="416">
        <v>354</v>
      </c>
      <c r="H914" s="219">
        <v>0.078</v>
      </c>
      <c r="I914" s="416">
        <v>5038</v>
      </c>
      <c r="J914" s="416">
        <v>467</v>
      </c>
      <c r="K914" s="219">
        <v>0.102165828046379</v>
      </c>
      <c r="L914" s="409">
        <v>4538</v>
      </c>
      <c r="M914">
        <f t="shared" si="14"/>
        <v>7</v>
      </c>
    </row>
    <row r="915" ht="15.75" hidden="1" spans="1:14">
      <c r="A915" s="422">
        <v>2210202</v>
      </c>
      <c r="B915" s="415" t="s">
        <v>825</v>
      </c>
      <c r="C915" s="409">
        <v>0</v>
      </c>
      <c r="D915" s="409">
        <v>0</v>
      </c>
      <c r="E915" s="409">
        <v>0</v>
      </c>
      <c r="F915" s="420"/>
      <c r="G915" s="409">
        <v>0</v>
      </c>
      <c r="H915" s="420"/>
      <c r="I915" s="409">
        <v>0</v>
      </c>
      <c r="J915" s="409">
        <v>0</v>
      </c>
      <c r="K915" s="420" t="s">
        <v>155</v>
      </c>
      <c r="L915" s="409">
        <v>0</v>
      </c>
      <c r="M915">
        <f t="shared" si="14"/>
        <v>7</v>
      </c>
      <c r="N915" t="s">
        <v>156</v>
      </c>
    </row>
    <row r="916" ht="15.75" hidden="1" spans="1:14">
      <c r="A916" s="422">
        <v>2210203</v>
      </c>
      <c r="B916" s="415" t="s">
        <v>826</v>
      </c>
      <c r="C916" s="409">
        <v>0</v>
      </c>
      <c r="D916" s="409">
        <v>0</v>
      </c>
      <c r="E916" s="409">
        <v>0</v>
      </c>
      <c r="F916" s="420"/>
      <c r="G916" s="409">
        <v>0</v>
      </c>
      <c r="H916" s="420"/>
      <c r="I916" s="409">
        <v>0</v>
      </c>
      <c r="J916" s="409">
        <v>0</v>
      </c>
      <c r="K916" s="420" t="s">
        <v>155</v>
      </c>
      <c r="L916" s="409">
        <v>0</v>
      </c>
      <c r="M916">
        <f t="shared" si="14"/>
        <v>7</v>
      </c>
      <c r="N916" t="s">
        <v>156</v>
      </c>
    </row>
    <row r="917" ht="15.75" spans="1:14">
      <c r="A917" s="410">
        <v>22103</v>
      </c>
      <c r="B917" s="421" t="s">
        <v>827</v>
      </c>
      <c r="C917" s="412">
        <v>0</v>
      </c>
      <c r="D917" s="412">
        <v>0</v>
      </c>
      <c r="E917" s="412"/>
      <c r="F917" s="407"/>
      <c r="G917" s="412">
        <v>0</v>
      </c>
      <c r="H917" s="407"/>
      <c r="I917" s="412"/>
      <c r="J917" s="412">
        <v>0</v>
      </c>
      <c r="K917" s="407" t="s">
        <v>155</v>
      </c>
      <c r="L917" s="409"/>
      <c r="M917">
        <f t="shared" si="14"/>
        <v>5</v>
      </c>
    </row>
    <row r="918" ht="15.75" hidden="1" spans="1:14">
      <c r="A918" s="422">
        <v>2210301</v>
      </c>
      <c r="B918" s="415" t="s">
        <v>828</v>
      </c>
      <c r="C918" s="409">
        <v>0</v>
      </c>
      <c r="D918" s="409">
        <v>0</v>
      </c>
      <c r="E918" s="409">
        <v>0</v>
      </c>
      <c r="F918" s="420"/>
      <c r="G918" s="409">
        <v>0</v>
      </c>
      <c r="H918" s="420"/>
      <c r="I918" s="409">
        <v>0</v>
      </c>
      <c r="J918" s="409">
        <v>0</v>
      </c>
      <c r="K918" s="420" t="s">
        <v>155</v>
      </c>
      <c r="L918" s="409">
        <v>0</v>
      </c>
      <c r="M918">
        <f t="shared" si="14"/>
        <v>7</v>
      </c>
      <c r="N918" t="s">
        <v>156</v>
      </c>
    </row>
    <row r="919" ht="15.75" hidden="1" spans="1:14">
      <c r="A919" s="422">
        <v>2210302</v>
      </c>
      <c r="B919" s="415" t="s">
        <v>829</v>
      </c>
      <c r="C919" s="409">
        <v>0</v>
      </c>
      <c r="D919" s="409">
        <v>0</v>
      </c>
      <c r="E919" s="409">
        <v>0</v>
      </c>
      <c r="F919" s="420"/>
      <c r="G919" s="409">
        <v>0</v>
      </c>
      <c r="H919" s="420"/>
      <c r="I919" s="409">
        <v>0</v>
      </c>
      <c r="J919" s="409">
        <v>0</v>
      </c>
      <c r="K919" s="420" t="s">
        <v>155</v>
      </c>
      <c r="L919" s="409">
        <v>0</v>
      </c>
      <c r="M919">
        <f t="shared" si="14"/>
        <v>7</v>
      </c>
      <c r="N919" t="s">
        <v>156</v>
      </c>
    </row>
    <row r="920" ht="15.75" hidden="1" spans="1:14">
      <c r="A920" s="422">
        <v>2210399</v>
      </c>
      <c r="B920" s="415" t="s">
        <v>830</v>
      </c>
      <c r="C920" s="409">
        <v>0</v>
      </c>
      <c r="D920" s="409">
        <v>0</v>
      </c>
      <c r="E920" s="409">
        <v>0</v>
      </c>
      <c r="F920" s="420"/>
      <c r="G920" s="409">
        <v>0</v>
      </c>
      <c r="H920" s="420"/>
      <c r="I920" s="409">
        <v>0</v>
      </c>
      <c r="J920" s="409">
        <v>0</v>
      </c>
      <c r="K920" s="420" t="s">
        <v>155</v>
      </c>
      <c r="L920" s="409">
        <v>0</v>
      </c>
      <c r="M920">
        <f t="shared" si="14"/>
        <v>7</v>
      </c>
      <c r="N920" t="s">
        <v>156</v>
      </c>
    </row>
    <row r="921" ht="15.75" spans="1:14">
      <c r="A921" s="427">
        <v>222</v>
      </c>
      <c r="B921" s="405" t="s">
        <v>831</v>
      </c>
      <c r="C921" s="412">
        <v>51</v>
      </c>
      <c r="D921" s="412">
        <v>51</v>
      </c>
      <c r="E921" s="412">
        <v>1</v>
      </c>
      <c r="F921" s="407">
        <v>0.0196</v>
      </c>
      <c r="G921" s="412">
        <v>-50</v>
      </c>
      <c r="H921" s="407">
        <v>-0.9804</v>
      </c>
      <c r="I921" s="412">
        <v>200</v>
      </c>
      <c r="J921" s="412">
        <v>149</v>
      </c>
      <c r="K921" s="407">
        <v>2.92156862745098</v>
      </c>
      <c r="L921" s="409">
        <v>51</v>
      </c>
      <c r="M921">
        <f t="shared" si="14"/>
        <v>3</v>
      </c>
    </row>
    <row r="922" ht="15.75" spans="1:14">
      <c r="A922" s="410">
        <v>22201</v>
      </c>
      <c r="B922" s="421" t="s">
        <v>832</v>
      </c>
      <c r="C922" s="412">
        <v>51</v>
      </c>
      <c r="D922" s="412">
        <v>51</v>
      </c>
      <c r="E922" s="412">
        <v>1</v>
      </c>
      <c r="F922" s="407">
        <v>0.0196</v>
      </c>
      <c r="G922" s="412">
        <v>-50</v>
      </c>
      <c r="H922" s="407">
        <v>-0.9804</v>
      </c>
      <c r="I922" s="412">
        <v>200</v>
      </c>
      <c r="J922" s="412">
        <v>149</v>
      </c>
      <c r="K922" s="407">
        <v>2.92156862745098</v>
      </c>
      <c r="L922" s="409">
        <v>51</v>
      </c>
      <c r="M922">
        <f t="shared" si="14"/>
        <v>5</v>
      </c>
    </row>
    <row r="923" ht="15.75" spans="1:14">
      <c r="A923" s="422">
        <v>2220101</v>
      </c>
      <c r="B923" s="415" t="s">
        <v>152</v>
      </c>
      <c r="C923" s="416">
        <v>0</v>
      </c>
      <c r="D923" s="416">
        <v>0</v>
      </c>
      <c r="E923" s="416">
        <v>0</v>
      </c>
      <c r="F923" s="219"/>
      <c r="G923" s="416">
        <v>-40</v>
      </c>
      <c r="H923" s="219">
        <v>-1</v>
      </c>
      <c r="I923" s="416">
        <v>0</v>
      </c>
      <c r="J923" s="416">
        <v>0</v>
      </c>
      <c r="K923" s="219" t="s">
        <v>155</v>
      </c>
      <c r="L923" s="409">
        <v>40</v>
      </c>
      <c r="M923">
        <f t="shared" si="14"/>
        <v>7</v>
      </c>
    </row>
    <row r="924" ht="15.75" hidden="1" spans="1:14">
      <c r="A924" s="422">
        <v>2220102</v>
      </c>
      <c r="B924" s="415" t="s">
        <v>153</v>
      </c>
      <c r="C924" s="409">
        <v>0</v>
      </c>
      <c r="D924" s="409">
        <v>0</v>
      </c>
      <c r="E924" s="409">
        <v>0</v>
      </c>
      <c r="F924" s="420"/>
      <c r="G924" s="409">
        <v>0</v>
      </c>
      <c r="H924" s="420"/>
      <c r="I924" s="409">
        <v>0</v>
      </c>
      <c r="J924" s="409">
        <v>0</v>
      </c>
      <c r="K924" s="420" t="s">
        <v>155</v>
      </c>
      <c r="L924" s="409">
        <v>0</v>
      </c>
      <c r="M924">
        <f t="shared" si="14"/>
        <v>7</v>
      </c>
      <c r="N924" t="s">
        <v>156</v>
      </c>
    </row>
    <row r="925" ht="15.75" hidden="1" spans="1:14">
      <c r="A925" s="422">
        <v>2220103</v>
      </c>
      <c r="B925" s="415" t="s">
        <v>154</v>
      </c>
      <c r="C925" s="409">
        <v>0</v>
      </c>
      <c r="D925" s="409">
        <v>0</v>
      </c>
      <c r="E925" s="409">
        <v>0</v>
      </c>
      <c r="F925" s="420"/>
      <c r="G925" s="409">
        <v>0</v>
      </c>
      <c r="H925" s="420"/>
      <c r="I925" s="409">
        <v>0</v>
      </c>
      <c r="J925" s="409">
        <v>0</v>
      </c>
      <c r="K925" s="420" t="s">
        <v>155</v>
      </c>
      <c r="L925" s="409">
        <v>0</v>
      </c>
      <c r="M925">
        <f t="shared" si="14"/>
        <v>7</v>
      </c>
      <c r="N925" t="s">
        <v>156</v>
      </c>
    </row>
    <row r="926" ht="15.75" hidden="1" spans="1:14">
      <c r="A926" s="422">
        <v>2220104</v>
      </c>
      <c r="B926" s="415" t="s">
        <v>833</v>
      </c>
      <c r="C926" s="409">
        <v>0</v>
      </c>
      <c r="D926" s="409">
        <v>0</v>
      </c>
      <c r="E926" s="409">
        <v>0</v>
      </c>
      <c r="F926" s="420"/>
      <c r="G926" s="409">
        <v>0</v>
      </c>
      <c r="H926" s="420"/>
      <c r="I926" s="409">
        <v>0</v>
      </c>
      <c r="J926" s="409">
        <v>0</v>
      </c>
      <c r="K926" s="420" t="s">
        <v>155</v>
      </c>
      <c r="L926" s="409">
        <v>0</v>
      </c>
      <c r="M926">
        <f t="shared" si="14"/>
        <v>7</v>
      </c>
      <c r="N926" t="s">
        <v>156</v>
      </c>
    </row>
    <row r="927" ht="15.75" hidden="1" spans="1:14">
      <c r="A927" s="422">
        <v>2220105</v>
      </c>
      <c r="B927" s="415" t="s">
        <v>834</v>
      </c>
      <c r="C927" s="409">
        <v>0</v>
      </c>
      <c r="D927" s="409">
        <v>0</v>
      </c>
      <c r="E927" s="409">
        <v>0</v>
      </c>
      <c r="F927" s="420"/>
      <c r="G927" s="409">
        <v>0</v>
      </c>
      <c r="H927" s="420"/>
      <c r="I927" s="409">
        <v>0</v>
      </c>
      <c r="J927" s="409">
        <v>0</v>
      </c>
      <c r="K927" s="420" t="s">
        <v>155</v>
      </c>
      <c r="L927" s="409">
        <v>0</v>
      </c>
      <c r="M927">
        <f t="shared" si="14"/>
        <v>7</v>
      </c>
      <c r="N927" t="s">
        <v>156</v>
      </c>
    </row>
    <row r="928" ht="15.75" spans="1:14">
      <c r="A928" s="422">
        <v>2220106</v>
      </c>
      <c r="B928" s="415" t="s">
        <v>835</v>
      </c>
      <c r="C928" s="416">
        <v>1</v>
      </c>
      <c r="D928" s="416">
        <v>1</v>
      </c>
      <c r="E928" s="416">
        <v>1</v>
      </c>
      <c r="F928" s="219">
        <v>1</v>
      </c>
      <c r="G928" s="416">
        <v>0</v>
      </c>
      <c r="H928" s="219">
        <v>0</v>
      </c>
      <c r="I928" s="416">
        <v>0</v>
      </c>
      <c r="J928" s="416">
        <v>-1</v>
      </c>
      <c r="K928" s="219">
        <v>-1</v>
      </c>
      <c r="L928" s="409">
        <v>1</v>
      </c>
      <c r="M928">
        <f t="shared" si="14"/>
        <v>7</v>
      </c>
    </row>
    <row r="929" ht="15.75" spans="1:14">
      <c r="A929" s="422">
        <v>2220115</v>
      </c>
      <c r="B929" s="415" t="s">
        <v>836</v>
      </c>
      <c r="C929" s="416">
        <v>50</v>
      </c>
      <c r="D929" s="416">
        <v>50</v>
      </c>
      <c r="E929" s="416">
        <v>0</v>
      </c>
      <c r="F929" s="219">
        <v>0</v>
      </c>
      <c r="G929" s="416">
        <v>0</v>
      </c>
      <c r="H929" s="219"/>
      <c r="I929" s="416">
        <v>200</v>
      </c>
      <c r="J929" s="416">
        <v>150</v>
      </c>
      <c r="K929" s="219">
        <v>3</v>
      </c>
      <c r="L929" s="409">
        <v>0</v>
      </c>
      <c r="M929">
        <f t="shared" si="14"/>
        <v>7</v>
      </c>
    </row>
    <row r="930" ht="15.75" hidden="1" spans="1:14">
      <c r="A930" s="422">
        <v>2220150</v>
      </c>
      <c r="B930" s="415" t="s">
        <v>162</v>
      </c>
      <c r="C930" s="409">
        <v>0</v>
      </c>
      <c r="D930" s="409">
        <v>0</v>
      </c>
      <c r="E930" s="409">
        <v>0</v>
      </c>
      <c r="F930" s="420"/>
      <c r="G930" s="409">
        <v>0</v>
      </c>
      <c r="H930" s="420"/>
      <c r="I930" s="409">
        <v>0</v>
      </c>
      <c r="J930" s="409">
        <v>0</v>
      </c>
      <c r="K930" s="420" t="s">
        <v>155</v>
      </c>
      <c r="L930" s="409">
        <v>0</v>
      </c>
      <c r="M930">
        <f t="shared" si="14"/>
        <v>7</v>
      </c>
      <c r="N930" t="s">
        <v>156</v>
      </c>
    </row>
    <row r="931" ht="15.75" spans="1:14">
      <c r="A931" s="422">
        <v>2220199</v>
      </c>
      <c r="B931" s="415" t="s">
        <v>837</v>
      </c>
      <c r="C931" s="416">
        <v>0</v>
      </c>
      <c r="D931" s="416">
        <v>0</v>
      </c>
      <c r="E931" s="416">
        <v>0</v>
      </c>
      <c r="F931" s="219"/>
      <c r="G931" s="416">
        <v>-10</v>
      </c>
      <c r="H931" s="219">
        <v>-1</v>
      </c>
      <c r="I931" s="416">
        <v>0</v>
      </c>
      <c r="J931" s="416">
        <v>0</v>
      </c>
      <c r="K931" s="219" t="s">
        <v>155</v>
      </c>
      <c r="L931" s="409">
        <v>10</v>
      </c>
      <c r="M931">
        <f t="shared" si="14"/>
        <v>7</v>
      </c>
    </row>
    <row r="932" ht="15.75" spans="1:14">
      <c r="A932" s="410">
        <v>22204</v>
      </c>
      <c r="B932" s="424" t="s">
        <v>838</v>
      </c>
      <c r="C932" s="412">
        <v>0</v>
      </c>
      <c r="D932" s="412">
        <v>0</v>
      </c>
      <c r="E932" s="412">
        <v>0</v>
      </c>
      <c r="F932" s="407"/>
      <c r="G932" s="412">
        <v>0</v>
      </c>
      <c r="H932" s="407"/>
      <c r="I932" s="412">
        <v>0</v>
      </c>
      <c r="J932" s="412">
        <v>0</v>
      </c>
      <c r="K932" s="407" t="s">
        <v>155</v>
      </c>
      <c r="L932" s="409">
        <v>0</v>
      </c>
      <c r="M932">
        <f t="shared" si="14"/>
        <v>5</v>
      </c>
    </row>
    <row r="933" ht="15.75" hidden="1" spans="1:14">
      <c r="A933" s="422">
        <v>2220403</v>
      </c>
      <c r="B933" s="415" t="s">
        <v>839</v>
      </c>
      <c r="C933" s="409">
        <v>0</v>
      </c>
      <c r="D933" s="409">
        <v>0</v>
      </c>
      <c r="E933" s="409">
        <v>0</v>
      </c>
      <c r="F933" s="420"/>
      <c r="G933" s="409">
        <v>0</v>
      </c>
      <c r="H933" s="420"/>
      <c r="I933" s="409">
        <v>0</v>
      </c>
      <c r="J933" s="409">
        <v>0</v>
      </c>
      <c r="K933" s="420" t="s">
        <v>155</v>
      </c>
      <c r="L933" s="409">
        <v>0</v>
      </c>
      <c r="M933">
        <f t="shared" si="14"/>
        <v>7</v>
      </c>
      <c r="N933" t="s">
        <v>156</v>
      </c>
    </row>
    <row r="934" ht="15.75" hidden="1" spans="1:14">
      <c r="A934" s="422">
        <v>2220499</v>
      </c>
      <c r="B934" s="415" t="s">
        <v>840</v>
      </c>
      <c r="C934" s="409">
        <v>0</v>
      </c>
      <c r="D934" s="409">
        <v>0</v>
      </c>
      <c r="E934" s="409">
        <v>0</v>
      </c>
      <c r="F934" s="420"/>
      <c r="G934" s="409">
        <v>0</v>
      </c>
      <c r="H934" s="420"/>
      <c r="I934" s="409">
        <v>0</v>
      </c>
      <c r="J934" s="409">
        <v>0</v>
      </c>
      <c r="K934" s="420" t="s">
        <v>155</v>
      </c>
      <c r="L934" s="409">
        <v>0</v>
      </c>
      <c r="M934">
        <f t="shared" si="14"/>
        <v>7</v>
      </c>
      <c r="N934" t="s">
        <v>156</v>
      </c>
    </row>
    <row r="935" ht="15.75" spans="1:14">
      <c r="A935" s="410">
        <v>22205</v>
      </c>
      <c r="B935" s="421" t="s">
        <v>841</v>
      </c>
      <c r="C935" s="412">
        <v>0</v>
      </c>
      <c r="D935" s="412">
        <v>0</v>
      </c>
      <c r="E935" s="412">
        <v>0</v>
      </c>
      <c r="F935" s="407"/>
      <c r="G935" s="412">
        <v>0</v>
      </c>
      <c r="H935" s="407"/>
      <c r="I935" s="412">
        <v>0</v>
      </c>
      <c r="J935" s="412">
        <v>0</v>
      </c>
      <c r="K935" s="407" t="s">
        <v>155</v>
      </c>
      <c r="L935" s="409">
        <v>0</v>
      </c>
      <c r="M935">
        <f t="shared" si="14"/>
        <v>5</v>
      </c>
    </row>
    <row r="936" ht="15.75" hidden="1" spans="1:14">
      <c r="A936" s="422">
        <v>2220511</v>
      </c>
      <c r="B936" s="415" t="s">
        <v>842</v>
      </c>
      <c r="C936" s="409">
        <v>0</v>
      </c>
      <c r="D936" s="409">
        <v>0</v>
      </c>
      <c r="E936" s="409">
        <v>0</v>
      </c>
      <c r="F936" s="420"/>
      <c r="G936" s="409">
        <v>0</v>
      </c>
      <c r="H936" s="420"/>
      <c r="I936" s="409">
        <v>0</v>
      </c>
      <c r="J936" s="409">
        <v>0</v>
      </c>
      <c r="K936" s="420" t="s">
        <v>155</v>
      </c>
      <c r="L936" s="409">
        <v>0</v>
      </c>
      <c r="M936">
        <f t="shared" si="14"/>
        <v>7</v>
      </c>
      <c r="N936" t="s">
        <v>156</v>
      </c>
    </row>
    <row r="937" ht="15.75" hidden="1" spans="1:14">
      <c r="A937" s="422">
        <v>2220599</v>
      </c>
      <c r="B937" s="415" t="s">
        <v>843</v>
      </c>
      <c r="C937" s="409">
        <v>0</v>
      </c>
      <c r="D937" s="409">
        <v>0</v>
      </c>
      <c r="E937" s="409">
        <v>0</v>
      </c>
      <c r="F937" s="420"/>
      <c r="G937" s="409">
        <v>0</v>
      </c>
      <c r="H937" s="420"/>
      <c r="I937" s="409">
        <v>0</v>
      </c>
      <c r="J937" s="409">
        <v>0</v>
      </c>
      <c r="K937" s="420" t="s">
        <v>155</v>
      </c>
      <c r="L937" s="409">
        <v>0</v>
      </c>
      <c r="M937">
        <f t="shared" si="14"/>
        <v>7</v>
      </c>
      <c r="N937" t="s">
        <v>156</v>
      </c>
    </row>
    <row r="938" ht="15.75" spans="1:14">
      <c r="A938" s="427">
        <v>224</v>
      </c>
      <c r="B938" s="405" t="s">
        <v>844</v>
      </c>
      <c r="C938" s="406">
        <v>3328</v>
      </c>
      <c r="D938" s="406">
        <v>3882</v>
      </c>
      <c r="E938" s="406">
        <v>2975</v>
      </c>
      <c r="F938" s="407">
        <v>0.7664</v>
      </c>
      <c r="G938" s="406">
        <v>1387</v>
      </c>
      <c r="H938" s="407">
        <v>0.8734</v>
      </c>
      <c r="I938" s="412">
        <v>989</v>
      </c>
      <c r="J938" s="406">
        <v>-2339</v>
      </c>
      <c r="K938" s="407">
        <v>-0.702824519230769</v>
      </c>
      <c r="L938" s="409">
        <v>1588</v>
      </c>
      <c r="M938">
        <f t="shared" si="14"/>
        <v>3</v>
      </c>
    </row>
    <row r="939" ht="15.75" spans="1:14">
      <c r="A939" s="410">
        <v>22401</v>
      </c>
      <c r="B939" s="424" t="s">
        <v>845</v>
      </c>
      <c r="C939" s="412">
        <v>455</v>
      </c>
      <c r="D939" s="412">
        <v>546</v>
      </c>
      <c r="E939" s="412">
        <v>533</v>
      </c>
      <c r="F939" s="407">
        <v>0.9762</v>
      </c>
      <c r="G939" s="412">
        <v>91</v>
      </c>
      <c r="H939" s="407">
        <v>0.2059</v>
      </c>
      <c r="I939" s="412">
        <v>468</v>
      </c>
      <c r="J939" s="412">
        <v>13</v>
      </c>
      <c r="K939" s="407">
        <v>0.0285714285714286</v>
      </c>
      <c r="L939" s="409">
        <v>442</v>
      </c>
      <c r="M939">
        <f t="shared" si="14"/>
        <v>5</v>
      </c>
    </row>
    <row r="940" ht="15.75" spans="1:14">
      <c r="A940" s="422">
        <v>2240101</v>
      </c>
      <c r="B940" s="415" t="s">
        <v>152</v>
      </c>
      <c r="C940" s="416">
        <v>298</v>
      </c>
      <c r="D940" s="416">
        <v>327</v>
      </c>
      <c r="E940" s="416">
        <v>320</v>
      </c>
      <c r="F940" s="219">
        <v>0.9786</v>
      </c>
      <c r="G940" s="416">
        <v>58</v>
      </c>
      <c r="H940" s="219">
        <v>0.2214</v>
      </c>
      <c r="I940" s="416">
        <v>311</v>
      </c>
      <c r="J940" s="416">
        <v>13</v>
      </c>
      <c r="K940" s="219">
        <v>0.0436241610738255</v>
      </c>
      <c r="L940" s="409">
        <v>262</v>
      </c>
      <c r="M940">
        <f t="shared" si="14"/>
        <v>7</v>
      </c>
    </row>
    <row r="941" ht="15.75" spans="1:14">
      <c r="A941" s="422">
        <v>2240102</v>
      </c>
      <c r="B941" s="415" t="s">
        <v>153</v>
      </c>
      <c r="C941" s="416">
        <v>18</v>
      </c>
      <c r="D941" s="416">
        <v>22</v>
      </c>
      <c r="E941" s="416">
        <v>22</v>
      </c>
      <c r="F941" s="219">
        <v>1</v>
      </c>
      <c r="G941" s="416">
        <v>5</v>
      </c>
      <c r="H941" s="219">
        <v>0.2941</v>
      </c>
      <c r="I941" s="416">
        <v>18</v>
      </c>
      <c r="J941" s="416">
        <v>0</v>
      </c>
      <c r="K941" s="219">
        <v>0</v>
      </c>
      <c r="L941" s="409">
        <v>17</v>
      </c>
      <c r="M941">
        <f t="shared" si="14"/>
        <v>7</v>
      </c>
    </row>
    <row r="942" ht="15.75" hidden="1" spans="1:14">
      <c r="A942" s="422">
        <v>2240103</v>
      </c>
      <c r="B942" s="415" t="s">
        <v>154</v>
      </c>
      <c r="C942" s="409">
        <v>0</v>
      </c>
      <c r="D942" s="409">
        <v>0</v>
      </c>
      <c r="E942" s="409">
        <v>0</v>
      </c>
      <c r="F942" s="420"/>
      <c r="G942" s="409">
        <v>0</v>
      </c>
      <c r="H942" s="420"/>
      <c r="I942" s="409">
        <v>0</v>
      </c>
      <c r="J942" s="409">
        <v>0</v>
      </c>
      <c r="K942" s="420" t="s">
        <v>155</v>
      </c>
      <c r="L942" s="409">
        <v>0</v>
      </c>
      <c r="M942">
        <f t="shared" si="14"/>
        <v>7</v>
      </c>
      <c r="N942" t="s">
        <v>156</v>
      </c>
    </row>
    <row r="943" ht="15.75" hidden="1" spans="1:14">
      <c r="A943" s="422">
        <v>2240104</v>
      </c>
      <c r="B943" s="415" t="s">
        <v>846</v>
      </c>
      <c r="C943" s="409">
        <v>0</v>
      </c>
      <c r="D943" s="409">
        <v>0</v>
      </c>
      <c r="E943" s="409">
        <v>0</v>
      </c>
      <c r="F943" s="420"/>
      <c r="G943" s="409">
        <v>0</v>
      </c>
      <c r="H943" s="420"/>
      <c r="I943" s="409">
        <v>0</v>
      </c>
      <c r="J943" s="409">
        <v>0</v>
      </c>
      <c r="K943" s="420" t="s">
        <v>155</v>
      </c>
      <c r="L943" s="409">
        <v>0</v>
      </c>
      <c r="M943">
        <f t="shared" si="14"/>
        <v>7</v>
      </c>
      <c r="N943" t="s">
        <v>156</v>
      </c>
    </row>
    <row r="944" ht="15.75" hidden="1" spans="1:14">
      <c r="A944" s="422">
        <v>2240105</v>
      </c>
      <c r="B944" s="415" t="s">
        <v>847</v>
      </c>
      <c r="C944" s="409">
        <v>0</v>
      </c>
      <c r="D944" s="409">
        <v>0</v>
      </c>
      <c r="E944" s="409">
        <v>0</v>
      </c>
      <c r="F944" s="420"/>
      <c r="G944" s="409">
        <v>0</v>
      </c>
      <c r="H944" s="420"/>
      <c r="I944" s="409">
        <v>0</v>
      </c>
      <c r="J944" s="409">
        <v>0</v>
      </c>
      <c r="K944" s="420" t="s">
        <v>155</v>
      </c>
      <c r="L944" s="409">
        <v>0</v>
      </c>
      <c r="M944">
        <f t="shared" si="14"/>
        <v>7</v>
      </c>
      <c r="N944" t="s">
        <v>156</v>
      </c>
    </row>
    <row r="945" ht="15.75" hidden="1" spans="1:14">
      <c r="A945" s="422">
        <v>2240106</v>
      </c>
      <c r="B945" s="415" t="s">
        <v>848</v>
      </c>
      <c r="C945" s="409">
        <v>0</v>
      </c>
      <c r="D945" s="409">
        <v>0</v>
      </c>
      <c r="E945" s="409">
        <v>0</v>
      </c>
      <c r="F945" s="420"/>
      <c r="G945" s="409">
        <v>0</v>
      </c>
      <c r="H945" s="420"/>
      <c r="I945" s="409">
        <v>0</v>
      </c>
      <c r="J945" s="409">
        <v>0</v>
      </c>
      <c r="K945" s="420" t="s">
        <v>155</v>
      </c>
      <c r="L945" s="409">
        <v>0</v>
      </c>
      <c r="M945">
        <f t="shared" si="14"/>
        <v>7</v>
      </c>
      <c r="N945" t="s">
        <v>156</v>
      </c>
    </row>
    <row r="946" ht="15.75" hidden="1" spans="1:14">
      <c r="A946" s="422">
        <v>2240108</v>
      </c>
      <c r="B946" s="415" t="s">
        <v>849</v>
      </c>
      <c r="C946" s="409">
        <v>0</v>
      </c>
      <c r="D946" s="409">
        <v>0</v>
      </c>
      <c r="E946" s="409">
        <v>0</v>
      </c>
      <c r="F946" s="420"/>
      <c r="G946" s="409">
        <v>0</v>
      </c>
      <c r="H946" s="420"/>
      <c r="I946" s="409">
        <v>0</v>
      </c>
      <c r="J946" s="409">
        <v>0</v>
      </c>
      <c r="K946" s="420" t="s">
        <v>155</v>
      </c>
      <c r="L946" s="409">
        <v>0</v>
      </c>
      <c r="M946">
        <f t="shared" si="14"/>
        <v>7</v>
      </c>
      <c r="N946" t="s">
        <v>156</v>
      </c>
    </row>
    <row r="947" ht="15.75" hidden="1" spans="1:14">
      <c r="A947" s="422">
        <v>2240109</v>
      </c>
      <c r="B947" s="415" t="s">
        <v>850</v>
      </c>
      <c r="C947" s="409">
        <v>0</v>
      </c>
      <c r="D947" s="409">
        <v>0</v>
      </c>
      <c r="E947" s="409">
        <v>0</v>
      </c>
      <c r="F947" s="420"/>
      <c r="G947" s="409">
        <v>0</v>
      </c>
      <c r="H947" s="420"/>
      <c r="I947" s="409">
        <v>0</v>
      </c>
      <c r="J947" s="409">
        <v>0</v>
      </c>
      <c r="K947" s="420" t="s">
        <v>155</v>
      </c>
      <c r="L947" s="409">
        <v>0</v>
      </c>
      <c r="M947">
        <f t="shared" si="14"/>
        <v>7</v>
      </c>
      <c r="N947" t="s">
        <v>156</v>
      </c>
    </row>
    <row r="948" ht="15.75" spans="1:14">
      <c r="A948" s="422">
        <v>2240150</v>
      </c>
      <c r="B948" s="415" t="s">
        <v>162</v>
      </c>
      <c r="C948" s="416">
        <v>0</v>
      </c>
      <c r="D948" s="416">
        <v>4</v>
      </c>
      <c r="E948" s="416">
        <v>4</v>
      </c>
      <c r="F948" s="219">
        <v>1</v>
      </c>
      <c r="G948" s="416">
        <v>-31</v>
      </c>
      <c r="H948" s="219">
        <v>-0.8857</v>
      </c>
      <c r="I948" s="416">
        <v>0</v>
      </c>
      <c r="J948" s="416">
        <v>0</v>
      </c>
      <c r="K948" s="219" t="s">
        <v>155</v>
      </c>
      <c r="L948" s="409">
        <v>35</v>
      </c>
      <c r="M948">
        <f t="shared" si="14"/>
        <v>7</v>
      </c>
    </row>
    <row r="949" ht="15.75" spans="1:14">
      <c r="A949" s="422">
        <v>2240199</v>
      </c>
      <c r="B949" s="415" t="s">
        <v>851</v>
      </c>
      <c r="C949" s="416">
        <v>139</v>
      </c>
      <c r="D949" s="416">
        <v>193</v>
      </c>
      <c r="E949" s="416">
        <v>187</v>
      </c>
      <c r="F949" s="219">
        <v>0.9689</v>
      </c>
      <c r="G949" s="416">
        <v>59</v>
      </c>
      <c r="H949" s="219">
        <v>0.4609</v>
      </c>
      <c r="I949" s="416">
        <v>139</v>
      </c>
      <c r="J949" s="416">
        <v>0</v>
      </c>
      <c r="K949" s="219">
        <v>0</v>
      </c>
      <c r="L949" s="409">
        <v>128</v>
      </c>
      <c r="M949">
        <f t="shared" si="14"/>
        <v>7</v>
      </c>
    </row>
    <row r="950" ht="15.75" spans="1:14">
      <c r="A950" s="410">
        <v>22402</v>
      </c>
      <c r="B950" s="424" t="s">
        <v>852</v>
      </c>
      <c r="C950" s="412">
        <v>482</v>
      </c>
      <c r="D950" s="412">
        <v>482</v>
      </c>
      <c r="E950" s="412">
        <v>481</v>
      </c>
      <c r="F950" s="407">
        <v>0.9979</v>
      </c>
      <c r="G950" s="412">
        <v>-9</v>
      </c>
      <c r="H950" s="407">
        <v>-0.0184</v>
      </c>
      <c r="I950" s="412">
        <v>483</v>
      </c>
      <c r="J950" s="412">
        <v>1</v>
      </c>
      <c r="K950" s="407">
        <v>0.0020746887966805</v>
      </c>
      <c r="L950" s="409">
        <v>490</v>
      </c>
      <c r="M950">
        <f t="shared" si="14"/>
        <v>5</v>
      </c>
    </row>
    <row r="951" ht="15.75" spans="1:14">
      <c r="A951" s="422">
        <v>2240201</v>
      </c>
      <c r="B951" s="415" t="s">
        <v>152</v>
      </c>
      <c r="C951" s="416">
        <v>195</v>
      </c>
      <c r="D951" s="416">
        <v>195</v>
      </c>
      <c r="E951" s="416">
        <v>195</v>
      </c>
      <c r="F951" s="219">
        <v>1</v>
      </c>
      <c r="G951" s="416">
        <v>-53</v>
      </c>
      <c r="H951" s="219">
        <v>-0.2137</v>
      </c>
      <c r="I951" s="416">
        <v>195</v>
      </c>
      <c r="J951" s="416">
        <v>0</v>
      </c>
      <c r="K951" s="219">
        <v>0</v>
      </c>
      <c r="L951" s="409">
        <v>248</v>
      </c>
      <c r="M951">
        <f t="shared" si="14"/>
        <v>7</v>
      </c>
    </row>
    <row r="952" ht="15.75" spans="1:14">
      <c r="A952" s="422">
        <v>2240202</v>
      </c>
      <c r="B952" s="415" t="s">
        <v>153</v>
      </c>
      <c r="C952" s="416">
        <v>287</v>
      </c>
      <c r="D952" s="416">
        <v>287</v>
      </c>
      <c r="E952" s="416">
        <v>286</v>
      </c>
      <c r="F952" s="219">
        <v>0.9965</v>
      </c>
      <c r="G952" s="416">
        <v>242</v>
      </c>
      <c r="H952" s="219">
        <v>5.5</v>
      </c>
      <c r="I952" s="416">
        <v>288</v>
      </c>
      <c r="J952" s="416">
        <v>1</v>
      </c>
      <c r="K952" s="219">
        <v>0.00348432055749129</v>
      </c>
      <c r="L952" s="409">
        <v>44</v>
      </c>
      <c r="M952">
        <f t="shared" si="14"/>
        <v>7</v>
      </c>
    </row>
    <row r="953" ht="15.75" hidden="1" spans="1:14">
      <c r="A953" s="422">
        <v>2240203</v>
      </c>
      <c r="B953" s="415" t="s">
        <v>154</v>
      </c>
      <c r="C953" s="409">
        <v>0</v>
      </c>
      <c r="D953" s="409">
        <v>0</v>
      </c>
      <c r="E953" s="409">
        <v>0</v>
      </c>
      <c r="F953" s="420"/>
      <c r="G953" s="409">
        <v>0</v>
      </c>
      <c r="H953" s="420"/>
      <c r="I953" s="409">
        <v>0</v>
      </c>
      <c r="J953" s="409">
        <v>0</v>
      </c>
      <c r="K953" s="420" t="s">
        <v>155</v>
      </c>
      <c r="L953" s="409">
        <v>0</v>
      </c>
      <c r="M953">
        <f t="shared" si="14"/>
        <v>7</v>
      </c>
      <c r="N953" t="s">
        <v>156</v>
      </c>
    </row>
    <row r="954" ht="15.75" hidden="1" spans="1:14">
      <c r="A954" s="422">
        <v>2240204</v>
      </c>
      <c r="B954" s="415" t="s">
        <v>853</v>
      </c>
      <c r="C954" s="409">
        <v>0</v>
      </c>
      <c r="D954" s="409">
        <v>0</v>
      </c>
      <c r="E954" s="409">
        <v>0</v>
      </c>
      <c r="F954" s="420"/>
      <c r="G954" s="409">
        <v>0</v>
      </c>
      <c r="H954" s="420"/>
      <c r="I954" s="409">
        <v>0</v>
      </c>
      <c r="J954" s="409">
        <v>0</v>
      </c>
      <c r="K954" s="420" t="s">
        <v>155</v>
      </c>
      <c r="L954" s="409">
        <v>0</v>
      </c>
      <c r="M954">
        <f t="shared" si="14"/>
        <v>7</v>
      </c>
      <c r="N954" t="s">
        <v>156</v>
      </c>
    </row>
    <row r="955" ht="15.75" spans="1:14">
      <c r="A955" s="422">
        <v>2240299</v>
      </c>
      <c r="B955" s="415" t="s">
        <v>854</v>
      </c>
      <c r="C955" s="416">
        <v>0</v>
      </c>
      <c r="D955" s="416">
        <v>0</v>
      </c>
      <c r="E955" s="416">
        <v>0</v>
      </c>
      <c r="F955" s="219"/>
      <c r="G955" s="416">
        <v>-198</v>
      </c>
      <c r="H955" s="219">
        <v>-1</v>
      </c>
      <c r="I955" s="416">
        <v>0</v>
      </c>
      <c r="J955" s="416">
        <v>0</v>
      </c>
      <c r="K955" s="219" t="s">
        <v>155</v>
      </c>
      <c r="L955" s="409">
        <v>198</v>
      </c>
      <c r="M955">
        <f t="shared" si="14"/>
        <v>7</v>
      </c>
    </row>
    <row r="956" ht="15.75" spans="1:14">
      <c r="A956" s="410">
        <v>22405</v>
      </c>
      <c r="B956" s="424" t="s">
        <v>855</v>
      </c>
      <c r="C956" s="412">
        <v>2</v>
      </c>
      <c r="D956" s="412">
        <v>2</v>
      </c>
      <c r="E956" s="412">
        <v>1</v>
      </c>
      <c r="F956" s="407">
        <v>0.5</v>
      </c>
      <c r="G956" s="412">
        <v>0</v>
      </c>
      <c r="H956" s="407">
        <v>0</v>
      </c>
      <c r="I956" s="412">
        <v>2</v>
      </c>
      <c r="J956" s="412">
        <v>0</v>
      </c>
      <c r="K956" s="407">
        <v>0</v>
      </c>
      <c r="L956" s="409">
        <v>1</v>
      </c>
      <c r="M956">
        <f t="shared" si="14"/>
        <v>5</v>
      </c>
    </row>
    <row r="957" ht="15.75" hidden="1" spans="1:14">
      <c r="A957" s="422">
        <v>2240501</v>
      </c>
      <c r="B957" s="415" t="s">
        <v>152</v>
      </c>
      <c r="C957" s="409">
        <v>0</v>
      </c>
      <c r="D957" s="409">
        <v>0</v>
      </c>
      <c r="E957" s="409">
        <v>0</v>
      </c>
      <c r="F957" s="420"/>
      <c r="G957" s="409">
        <v>0</v>
      </c>
      <c r="H957" s="420"/>
      <c r="I957" s="409">
        <v>0</v>
      </c>
      <c r="J957" s="409">
        <v>0</v>
      </c>
      <c r="K957" s="420" t="s">
        <v>155</v>
      </c>
      <c r="L957" s="409">
        <v>0</v>
      </c>
      <c r="M957">
        <f t="shared" si="14"/>
        <v>7</v>
      </c>
      <c r="N957" t="s">
        <v>156</v>
      </c>
    </row>
    <row r="958" ht="15.75" hidden="1" spans="1:14">
      <c r="A958" s="422">
        <v>2240502</v>
      </c>
      <c r="B958" s="415" t="s">
        <v>153</v>
      </c>
      <c r="C958" s="409">
        <v>0</v>
      </c>
      <c r="D958" s="409">
        <v>0</v>
      </c>
      <c r="E958" s="409">
        <v>0</v>
      </c>
      <c r="F958" s="420"/>
      <c r="G958" s="409">
        <v>0</v>
      </c>
      <c r="H958" s="420"/>
      <c r="I958" s="409">
        <v>0</v>
      </c>
      <c r="J958" s="409">
        <v>0</v>
      </c>
      <c r="K958" s="420" t="s">
        <v>155</v>
      </c>
      <c r="L958" s="409">
        <v>0</v>
      </c>
      <c r="M958">
        <f t="shared" si="14"/>
        <v>7</v>
      </c>
      <c r="N958" t="s">
        <v>156</v>
      </c>
    </row>
    <row r="959" ht="15.75" hidden="1" spans="1:14">
      <c r="A959" s="422">
        <v>2240503</v>
      </c>
      <c r="B959" s="415" t="s">
        <v>154</v>
      </c>
      <c r="C959" s="409">
        <v>0</v>
      </c>
      <c r="D959" s="409">
        <v>0</v>
      </c>
      <c r="E959" s="409">
        <v>0</v>
      </c>
      <c r="F959" s="420"/>
      <c r="G959" s="409">
        <v>0</v>
      </c>
      <c r="H959" s="420"/>
      <c r="I959" s="409">
        <v>0</v>
      </c>
      <c r="J959" s="409">
        <v>0</v>
      </c>
      <c r="K959" s="420" t="s">
        <v>155</v>
      </c>
      <c r="L959" s="409">
        <v>0</v>
      </c>
      <c r="M959">
        <f t="shared" si="14"/>
        <v>7</v>
      </c>
      <c r="N959" t="s">
        <v>156</v>
      </c>
    </row>
    <row r="960" ht="15.75" hidden="1" spans="1:14">
      <c r="A960" s="422">
        <v>2240504</v>
      </c>
      <c r="B960" s="415" t="s">
        <v>856</v>
      </c>
      <c r="C960" s="409">
        <v>0</v>
      </c>
      <c r="D960" s="409">
        <v>0</v>
      </c>
      <c r="E960" s="409">
        <v>0</v>
      </c>
      <c r="F960" s="420"/>
      <c r="G960" s="409">
        <v>0</v>
      </c>
      <c r="H960" s="420"/>
      <c r="I960" s="409">
        <v>0</v>
      </c>
      <c r="J960" s="409">
        <v>0</v>
      </c>
      <c r="K960" s="420" t="s">
        <v>155</v>
      </c>
      <c r="L960" s="409">
        <v>0</v>
      </c>
      <c r="M960">
        <f t="shared" si="14"/>
        <v>7</v>
      </c>
      <c r="N960" t="s">
        <v>156</v>
      </c>
    </row>
    <row r="961" ht="15.75" hidden="1" spans="1:14">
      <c r="A961" s="422">
        <v>2240505</v>
      </c>
      <c r="B961" s="415" t="s">
        <v>857</v>
      </c>
      <c r="C961" s="409">
        <v>0</v>
      </c>
      <c r="D961" s="409">
        <v>0</v>
      </c>
      <c r="E961" s="409">
        <v>0</v>
      </c>
      <c r="F961" s="420"/>
      <c r="G961" s="409">
        <v>0</v>
      </c>
      <c r="H961" s="420"/>
      <c r="I961" s="409">
        <v>0</v>
      </c>
      <c r="J961" s="409">
        <v>0</v>
      </c>
      <c r="K961" s="420" t="s">
        <v>155</v>
      </c>
      <c r="L961" s="409">
        <v>0</v>
      </c>
      <c r="M961">
        <f t="shared" si="14"/>
        <v>7</v>
      </c>
      <c r="N961" t="s">
        <v>156</v>
      </c>
    </row>
    <row r="962" ht="15.75" hidden="1" spans="1:14">
      <c r="A962" s="422">
        <v>2240506</v>
      </c>
      <c r="B962" s="415" t="s">
        <v>858</v>
      </c>
      <c r="C962" s="409">
        <v>0</v>
      </c>
      <c r="D962" s="409">
        <v>0</v>
      </c>
      <c r="E962" s="409">
        <v>0</v>
      </c>
      <c r="F962" s="420"/>
      <c r="G962" s="409">
        <v>0</v>
      </c>
      <c r="H962" s="420"/>
      <c r="I962" s="409">
        <v>0</v>
      </c>
      <c r="J962" s="409">
        <v>0</v>
      </c>
      <c r="K962" s="420" t="s">
        <v>155</v>
      </c>
      <c r="L962" s="409">
        <v>0</v>
      </c>
      <c r="M962">
        <f t="shared" si="14"/>
        <v>7</v>
      </c>
      <c r="N962" t="s">
        <v>156</v>
      </c>
    </row>
    <row r="963" ht="15.75" hidden="1" spans="1:14">
      <c r="A963" s="422">
        <v>2240507</v>
      </c>
      <c r="B963" s="415" t="s">
        <v>859</v>
      </c>
      <c r="C963" s="409">
        <v>0</v>
      </c>
      <c r="D963" s="409">
        <v>0</v>
      </c>
      <c r="E963" s="409">
        <v>0</v>
      </c>
      <c r="F963" s="420"/>
      <c r="G963" s="409">
        <v>0</v>
      </c>
      <c r="H963" s="420"/>
      <c r="I963" s="409">
        <v>0</v>
      </c>
      <c r="J963" s="409">
        <v>0</v>
      </c>
      <c r="K963" s="420" t="s">
        <v>155</v>
      </c>
      <c r="L963" s="409">
        <v>0</v>
      </c>
      <c r="M963">
        <f t="shared" si="14"/>
        <v>7</v>
      </c>
      <c r="N963" t="s">
        <v>156</v>
      </c>
    </row>
    <row r="964" ht="15.75" hidden="1" spans="1:14">
      <c r="A964" s="422">
        <v>2240508</v>
      </c>
      <c r="B964" s="415" t="s">
        <v>860</v>
      </c>
      <c r="C964" s="409">
        <v>0</v>
      </c>
      <c r="D964" s="409">
        <v>0</v>
      </c>
      <c r="E964" s="409">
        <v>0</v>
      </c>
      <c r="F964" s="420"/>
      <c r="G964" s="409">
        <v>0</v>
      </c>
      <c r="H964" s="420"/>
      <c r="I964" s="409">
        <v>0</v>
      </c>
      <c r="J964" s="409">
        <v>0</v>
      </c>
      <c r="K964" s="420" t="s">
        <v>155</v>
      </c>
      <c r="L964" s="409">
        <v>0</v>
      </c>
      <c r="M964">
        <f t="shared" si="14"/>
        <v>7</v>
      </c>
      <c r="N964" t="s">
        <v>156</v>
      </c>
    </row>
    <row r="965" ht="15.75" spans="1:14">
      <c r="A965" s="422">
        <v>2240509</v>
      </c>
      <c r="B965" s="415" t="s">
        <v>861</v>
      </c>
      <c r="C965" s="416">
        <v>2</v>
      </c>
      <c r="D965" s="416">
        <v>2</v>
      </c>
      <c r="E965" s="416">
        <v>1</v>
      </c>
      <c r="F965" s="219">
        <v>0.5</v>
      </c>
      <c r="G965" s="416">
        <v>0</v>
      </c>
      <c r="H965" s="219">
        <v>0</v>
      </c>
      <c r="I965" s="416">
        <v>2</v>
      </c>
      <c r="J965" s="416">
        <v>0</v>
      </c>
      <c r="K965" s="219">
        <v>0</v>
      </c>
      <c r="L965" s="409">
        <v>1</v>
      </c>
      <c r="M965">
        <f t="shared" si="14"/>
        <v>7</v>
      </c>
    </row>
    <row r="966" ht="15.75" hidden="1" spans="1:14">
      <c r="A966" s="422">
        <v>2240510</v>
      </c>
      <c r="B966" s="415" t="s">
        <v>862</v>
      </c>
      <c r="C966" s="409">
        <v>0</v>
      </c>
      <c r="D966" s="409">
        <v>0</v>
      </c>
      <c r="E966" s="409">
        <v>0</v>
      </c>
      <c r="F966" s="420"/>
      <c r="G966" s="409">
        <v>0</v>
      </c>
      <c r="H966" s="420"/>
      <c r="I966" s="409">
        <v>0</v>
      </c>
      <c r="J966" s="409">
        <v>0</v>
      </c>
      <c r="K966" s="420" t="s">
        <v>155</v>
      </c>
      <c r="L966" s="409">
        <v>0</v>
      </c>
      <c r="M966">
        <f t="shared" si="14"/>
        <v>7</v>
      </c>
      <c r="N966" t="s">
        <v>156</v>
      </c>
    </row>
    <row r="967" ht="15.75" hidden="1" spans="1:14">
      <c r="A967" s="422">
        <v>2240550</v>
      </c>
      <c r="B967" s="415" t="s">
        <v>863</v>
      </c>
      <c r="C967" s="409">
        <v>0</v>
      </c>
      <c r="D967" s="409">
        <v>0</v>
      </c>
      <c r="E967" s="409">
        <v>0</v>
      </c>
      <c r="F967" s="420"/>
      <c r="G967" s="409">
        <v>0</v>
      </c>
      <c r="H967" s="420"/>
      <c r="I967" s="409">
        <v>0</v>
      </c>
      <c r="J967" s="409">
        <v>0</v>
      </c>
      <c r="K967" s="420" t="s">
        <v>155</v>
      </c>
      <c r="L967" s="409">
        <v>0</v>
      </c>
      <c r="M967">
        <f t="shared" ref="M967:M1007" si="15">LEN(A967)</f>
        <v>7</v>
      </c>
      <c r="N967" t="s">
        <v>156</v>
      </c>
    </row>
    <row r="968" ht="15.75" hidden="1" spans="1:14">
      <c r="A968" s="422">
        <v>2240599</v>
      </c>
      <c r="B968" s="415" t="s">
        <v>864</v>
      </c>
      <c r="C968" s="409">
        <v>0</v>
      </c>
      <c r="D968" s="409">
        <v>0</v>
      </c>
      <c r="E968" s="409">
        <v>0</v>
      </c>
      <c r="F968" s="420"/>
      <c r="G968" s="409">
        <v>0</v>
      </c>
      <c r="H968" s="420"/>
      <c r="I968" s="409">
        <v>0</v>
      </c>
      <c r="J968" s="409">
        <v>0</v>
      </c>
      <c r="K968" s="420" t="s">
        <v>155</v>
      </c>
      <c r="L968" s="409">
        <v>0</v>
      </c>
      <c r="M968">
        <f t="shared" si="15"/>
        <v>7</v>
      </c>
      <c r="N968" t="s">
        <v>156</v>
      </c>
    </row>
    <row r="969" ht="15.75" spans="1:14">
      <c r="A969" s="410">
        <v>22406</v>
      </c>
      <c r="B969" s="424" t="s">
        <v>865</v>
      </c>
      <c r="C969" s="412">
        <v>32</v>
      </c>
      <c r="D969" s="412">
        <v>90</v>
      </c>
      <c r="E969" s="412">
        <v>33</v>
      </c>
      <c r="F969" s="407">
        <v>0.3667</v>
      </c>
      <c r="G969" s="412">
        <v>26</v>
      </c>
      <c r="H969" s="407">
        <v>3.7143</v>
      </c>
      <c r="I969" s="412">
        <v>12</v>
      </c>
      <c r="J969" s="412">
        <v>-20</v>
      </c>
      <c r="K969" s="407">
        <v>-0.625</v>
      </c>
      <c r="L969" s="409">
        <v>7</v>
      </c>
      <c r="M969">
        <f t="shared" si="15"/>
        <v>5</v>
      </c>
    </row>
    <row r="970" ht="15.75" spans="1:14">
      <c r="A970" s="422">
        <v>2240601</v>
      </c>
      <c r="B970" s="415" t="s">
        <v>866</v>
      </c>
      <c r="C970" s="416">
        <v>20</v>
      </c>
      <c r="D970" s="416">
        <v>63</v>
      </c>
      <c r="E970" s="416">
        <v>12</v>
      </c>
      <c r="F970" s="219">
        <v>0.1905</v>
      </c>
      <c r="G970" s="416">
        <v>5</v>
      </c>
      <c r="H970" s="219">
        <v>0.7143</v>
      </c>
      <c r="I970" s="416">
        <v>0</v>
      </c>
      <c r="J970" s="416">
        <v>-20</v>
      </c>
      <c r="K970" s="219">
        <v>-1</v>
      </c>
      <c r="L970" s="409">
        <v>7</v>
      </c>
      <c r="M970">
        <f t="shared" si="15"/>
        <v>7</v>
      </c>
    </row>
    <row r="971" ht="15.75" hidden="1" spans="1:14">
      <c r="A971" s="422">
        <v>2240602</v>
      </c>
      <c r="B971" s="415" t="s">
        <v>867</v>
      </c>
      <c r="C971" s="409">
        <v>0</v>
      </c>
      <c r="D971" s="409">
        <v>0</v>
      </c>
      <c r="E971" s="409">
        <v>0</v>
      </c>
      <c r="F971" s="420"/>
      <c r="G971" s="409">
        <v>0</v>
      </c>
      <c r="H971" s="420"/>
      <c r="I971" s="409">
        <v>0</v>
      </c>
      <c r="J971" s="409">
        <v>0</v>
      </c>
      <c r="K971" s="420" t="s">
        <v>155</v>
      </c>
      <c r="L971" s="409">
        <v>0</v>
      </c>
      <c r="M971">
        <f t="shared" si="15"/>
        <v>7</v>
      </c>
      <c r="N971" t="s">
        <v>156</v>
      </c>
    </row>
    <row r="972" ht="15.75" spans="1:14">
      <c r="A972" s="422">
        <v>2240699</v>
      </c>
      <c r="B972" s="415" t="s">
        <v>868</v>
      </c>
      <c r="C972" s="416">
        <v>12</v>
      </c>
      <c r="D972" s="416">
        <v>27</v>
      </c>
      <c r="E972" s="416">
        <v>21</v>
      </c>
      <c r="F972" s="219">
        <v>0.7778</v>
      </c>
      <c r="G972" s="416">
        <v>21</v>
      </c>
      <c r="H972" s="219"/>
      <c r="I972" s="416">
        <v>12</v>
      </c>
      <c r="J972" s="416">
        <v>0</v>
      </c>
      <c r="K972" s="219">
        <v>0</v>
      </c>
      <c r="L972" s="409">
        <v>0</v>
      </c>
      <c r="M972">
        <f t="shared" si="15"/>
        <v>7</v>
      </c>
    </row>
    <row r="973" ht="15.75" spans="1:14">
      <c r="A973" s="410">
        <v>22407</v>
      </c>
      <c r="B973" s="424" t="s">
        <v>869</v>
      </c>
      <c r="C973" s="406">
        <v>2307</v>
      </c>
      <c r="D973" s="406">
        <v>2712</v>
      </c>
      <c r="E973" s="406">
        <v>1908</v>
      </c>
      <c r="F973" s="407">
        <v>0.7035</v>
      </c>
      <c r="G973" s="406">
        <v>1522</v>
      </c>
      <c r="H973" s="407">
        <v>3.943</v>
      </c>
      <c r="I973" s="412">
        <v>0</v>
      </c>
      <c r="J973" s="406">
        <v>-2307</v>
      </c>
      <c r="K973" s="407">
        <v>-1</v>
      </c>
      <c r="L973" s="409">
        <v>386</v>
      </c>
      <c r="M973">
        <f t="shared" si="15"/>
        <v>5</v>
      </c>
    </row>
    <row r="974" ht="15.75" spans="1:14">
      <c r="A974" s="422">
        <v>2240703</v>
      </c>
      <c r="B974" s="415" t="s">
        <v>870</v>
      </c>
      <c r="C974" s="416">
        <v>1097</v>
      </c>
      <c r="D974" s="417">
        <v>1452</v>
      </c>
      <c r="E974" s="416">
        <v>1197</v>
      </c>
      <c r="F974" s="219">
        <v>0.8244</v>
      </c>
      <c r="G974" s="416">
        <v>971</v>
      </c>
      <c r="H974" s="219">
        <v>4.2965</v>
      </c>
      <c r="I974" s="416">
        <v>0</v>
      </c>
      <c r="J974" s="417">
        <v>-1097</v>
      </c>
      <c r="K974" s="219">
        <v>-1</v>
      </c>
      <c r="L974" s="409">
        <v>226</v>
      </c>
      <c r="M974">
        <f t="shared" si="15"/>
        <v>7</v>
      </c>
    </row>
    <row r="975" ht="15.75" spans="1:14">
      <c r="A975" s="422">
        <v>2240704</v>
      </c>
      <c r="B975" s="415" t="s">
        <v>871</v>
      </c>
      <c r="C975" s="416">
        <v>441</v>
      </c>
      <c r="D975" s="416">
        <v>441</v>
      </c>
      <c r="E975" s="416">
        <v>70</v>
      </c>
      <c r="F975" s="219">
        <v>0.1587</v>
      </c>
      <c r="G975" s="416">
        <v>-38</v>
      </c>
      <c r="H975" s="219">
        <v>-0.3519</v>
      </c>
      <c r="I975" s="416">
        <v>0</v>
      </c>
      <c r="J975" s="416">
        <v>-441</v>
      </c>
      <c r="K975" s="219">
        <v>-1</v>
      </c>
      <c r="L975" s="409">
        <v>108</v>
      </c>
      <c r="M975">
        <f t="shared" si="15"/>
        <v>7</v>
      </c>
    </row>
    <row r="976" ht="15.75" spans="1:14">
      <c r="A976" s="422">
        <v>2240799</v>
      </c>
      <c r="B976" s="415" t="s">
        <v>872</v>
      </c>
      <c r="C976" s="416">
        <v>769</v>
      </c>
      <c r="D976" s="416">
        <v>819</v>
      </c>
      <c r="E976" s="416">
        <v>641</v>
      </c>
      <c r="F976" s="219">
        <v>0.7827</v>
      </c>
      <c r="G976" s="416">
        <v>589</v>
      </c>
      <c r="H976" s="219">
        <v>11.3269</v>
      </c>
      <c r="I976" s="416">
        <v>0</v>
      </c>
      <c r="J976" s="416">
        <v>-769</v>
      </c>
      <c r="K976" s="219">
        <v>-1</v>
      </c>
      <c r="L976" s="409">
        <v>52</v>
      </c>
      <c r="M976">
        <f t="shared" si="15"/>
        <v>7</v>
      </c>
    </row>
    <row r="977" ht="15.75" spans="1:14">
      <c r="A977" s="410">
        <v>22499</v>
      </c>
      <c r="B977" s="424" t="s">
        <v>873</v>
      </c>
      <c r="C977" s="412">
        <v>50</v>
      </c>
      <c r="D977" s="412">
        <v>50</v>
      </c>
      <c r="E977" s="412">
        <v>19</v>
      </c>
      <c r="F977" s="407">
        <v>0.38</v>
      </c>
      <c r="G977" s="412">
        <v>-243</v>
      </c>
      <c r="H977" s="407">
        <v>-0.9275</v>
      </c>
      <c r="I977" s="412">
        <v>24</v>
      </c>
      <c r="J977" s="412">
        <v>-26</v>
      </c>
      <c r="K977" s="407">
        <v>-0.52</v>
      </c>
      <c r="L977" s="409">
        <v>262</v>
      </c>
      <c r="M977">
        <f t="shared" si="15"/>
        <v>5</v>
      </c>
    </row>
    <row r="978" ht="15.75" spans="1:14">
      <c r="A978" s="422">
        <v>2249999</v>
      </c>
      <c r="B978" s="415" t="s">
        <v>873</v>
      </c>
      <c r="C978" s="416">
        <v>50</v>
      </c>
      <c r="D978" s="416">
        <v>50</v>
      </c>
      <c r="E978" s="416">
        <v>19</v>
      </c>
      <c r="F978" s="219">
        <v>0.38</v>
      </c>
      <c r="G978" s="416">
        <v>-243</v>
      </c>
      <c r="H978" s="219">
        <v>-0.9275</v>
      </c>
      <c r="I978" s="416">
        <v>24</v>
      </c>
      <c r="J978" s="416">
        <v>-26</v>
      </c>
      <c r="K978" s="219">
        <v>-0.52</v>
      </c>
      <c r="L978" s="409">
        <v>262</v>
      </c>
      <c r="M978">
        <f t="shared" si="15"/>
        <v>7</v>
      </c>
    </row>
    <row r="979" ht="15.75" spans="1:14">
      <c r="A979" s="427">
        <v>227</v>
      </c>
      <c r="B979" s="405" t="s">
        <v>874</v>
      </c>
      <c r="C979" s="406">
        <v>2500</v>
      </c>
      <c r="D979" s="412">
        <v>0</v>
      </c>
      <c r="E979" s="412">
        <v>0</v>
      </c>
      <c r="F979" s="407"/>
      <c r="G979" s="412">
        <v>0</v>
      </c>
      <c r="H979" s="407"/>
      <c r="I979" s="406">
        <v>2500</v>
      </c>
      <c r="J979" s="412">
        <v>0</v>
      </c>
      <c r="K979" s="407">
        <v>0</v>
      </c>
      <c r="L979" s="409"/>
      <c r="M979">
        <f t="shared" si="15"/>
        <v>3</v>
      </c>
    </row>
    <row r="980" ht="15.75" spans="1:14">
      <c r="A980" s="410">
        <v>232</v>
      </c>
      <c r="B980" s="405" t="s">
        <v>875</v>
      </c>
      <c r="C980" s="406">
        <v>2803</v>
      </c>
      <c r="D980" s="406">
        <v>2901</v>
      </c>
      <c r="E980" s="406">
        <v>2872</v>
      </c>
      <c r="F980" s="407">
        <v>0.99</v>
      </c>
      <c r="G980" s="412">
        <v>-153</v>
      </c>
      <c r="H980" s="407">
        <v>-0.0506</v>
      </c>
      <c r="I980" s="406">
        <v>2671</v>
      </c>
      <c r="J980" s="412">
        <v>-132</v>
      </c>
      <c r="K980" s="407">
        <v>-0.0470924009989297</v>
      </c>
      <c r="L980" s="409">
        <v>3025</v>
      </c>
      <c r="M980">
        <f t="shared" si="15"/>
        <v>3</v>
      </c>
    </row>
    <row r="981" ht="15.75" spans="1:14">
      <c r="A981" s="410">
        <v>23203</v>
      </c>
      <c r="B981" s="421" t="s">
        <v>876</v>
      </c>
      <c r="C981" s="406">
        <v>2803</v>
      </c>
      <c r="D981" s="406">
        <v>2901</v>
      </c>
      <c r="E981" s="406">
        <v>2872</v>
      </c>
      <c r="F981" s="407">
        <v>0.99</v>
      </c>
      <c r="G981" s="412">
        <v>-153</v>
      </c>
      <c r="H981" s="407">
        <v>-0.0506</v>
      </c>
      <c r="I981" s="406">
        <v>2671</v>
      </c>
      <c r="J981" s="412">
        <v>-132</v>
      </c>
      <c r="K981" s="407">
        <v>-0.0470924009989297</v>
      </c>
      <c r="L981" s="409">
        <v>3025</v>
      </c>
      <c r="M981">
        <f t="shared" si="15"/>
        <v>5</v>
      </c>
    </row>
    <row r="982" ht="15.75" spans="1:14">
      <c r="A982" s="422">
        <v>2320301</v>
      </c>
      <c r="B982" s="415" t="s">
        <v>877</v>
      </c>
      <c r="C982" s="416">
        <v>2743</v>
      </c>
      <c r="D982" s="417">
        <v>2841</v>
      </c>
      <c r="E982" s="416">
        <v>2841</v>
      </c>
      <c r="F982" s="219">
        <v>1</v>
      </c>
      <c r="G982" s="416">
        <v>-106</v>
      </c>
      <c r="H982" s="219">
        <v>-0.036</v>
      </c>
      <c r="I982" s="416">
        <v>2601</v>
      </c>
      <c r="J982" s="416">
        <v>-142</v>
      </c>
      <c r="K982" s="219">
        <v>-0.0517681370761939</v>
      </c>
      <c r="L982" s="409">
        <v>2947</v>
      </c>
      <c r="M982">
        <f t="shared" si="15"/>
        <v>7</v>
      </c>
    </row>
    <row r="983" ht="15.75" spans="1:14">
      <c r="A983" s="422">
        <v>2320303</v>
      </c>
      <c r="B983" s="415" t="s">
        <v>878</v>
      </c>
      <c r="C983" s="416">
        <v>60</v>
      </c>
      <c r="D983" s="416">
        <v>60</v>
      </c>
      <c r="E983" s="416">
        <v>31</v>
      </c>
      <c r="F983" s="219">
        <v>0.5167</v>
      </c>
      <c r="G983" s="416">
        <v>-47</v>
      </c>
      <c r="H983" s="219">
        <v>-0.6026</v>
      </c>
      <c r="I983" s="416">
        <v>70</v>
      </c>
      <c r="J983" s="416">
        <v>10</v>
      </c>
      <c r="K983" s="219">
        <v>0.166666666666667</v>
      </c>
      <c r="L983" s="409">
        <v>78</v>
      </c>
      <c r="M983">
        <f t="shared" si="15"/>
        <v>7</v>
      </c>
    </row>
    <row r="984" ht="15.75" spans="1:14">
      <c r="A984" s="410">
        <v>233</v>
      </c>
      <c r="B984" s="405" t="s">
        <v>879</v>
      </c>
      <c r="C984" s="412">
        <v>30</v>
      </c>
      <c r="D984" s="412">
        <v>30</v>
      </c>
      <c r="E984" s="412">
        <v>9</v>
      </c>
      <c r="F984" s="407">
        <v>0.3</v>
      </c>
      <c r="G984" s="412">
        <v>-7</v>
      </c>
      <c r="H984" s="407">
        <v>-0.4375</v>
      </c>
      <c r="I984" s="412">
        <v>30</v>
      </c>
      <c r="J984" s="412">
        <v>0</v>
      </c>
      <c r="K984" s="407">
        <v>0</v>
      </c>
      <c r="L984" s="409">
        <v>16</v>
      </c>
      <c r="M984">
        <f t="shared" si="15"/>
        <v>3</v>
      </c>
    </row>
    <row r="985" ht="15.75" spans="1:14">
      <c r="A985" s="410">
        <v>23303</v>
      </c>
      <c r="B985" s="421" t="s">
        <v>880</v>
      </c>
      <c r="C985" s="412">
        <v>30</v>
      </c>
      <c r="D985" s="412">
        <v>30</v>
      </c>
      <c r="E985" s="412">
        <v>9</v>
      </c>
      <c r="F985" s="407">
        <v>0.3</v>
      </c>
      <c r="G985" s="412">
        <v>-7</v>
      </c>
      <c r="H985" s="407">
        <v>-0.4375</v>
      </c>
      <c r="I985" s="412">
        <v>30</v>
      </c>
      <c r="J985" s="412">
        <v>0</v>
      </c>
      <c r="K985" s="407">
        <v>0</v>
      </c>
      <c r="L985" s="409">
        <v>16</v>
      </c>
      <c r="M985">
        <f t="shared" si="15"/>
        <v>5</v>
      </c>
    </row>
    <row r="986" ht="15.75" spans="1:14">
      <c r="A986" s="422">
        <v>2330301</v>
      </c>
      <c r="B986" s="415" t="s">
        <v>880</v>
      </c>
      <c r="C986" s="416">
        <v>30</v>
      </c>
      <c r="D986" s="416">
        <v>30</v>
      </c>
      <c r="E986" s="416">
        <v>9</v>
      </c>
      <c r="F986" s="219">
        <v>0.3</v>
      </c>
      <c r="G986" s="416">
        <v>-7</v>
      </c>
      <c r="H986" s="219">
        <v>-0.4375</v>
      </c>
      <c r="I986" s="416">
        <v>30</v>
      </c>
      <c r="J986" s="416">
        <v>0</v>
      </c>
      <c r="K986" s="219">
        <v>0</v>
      </c>
      <c r="L986" s="409">
        <v>16</v>
      </c>
      <c r="M986">
        <f t="shared" si="15"/>
        <v>7</v>
      </c>
    </row>
    <row r="987" ht="15.75" spans="1:14">
      <c r="A987" s="427">
        <v>229</v>
      </c>
      <c r="B987" s="405" t="s">
        <v>881</v>
      </c>
      <c r="C987" s="406">
        <v>22888</v>
      </c>
      <c r="D987" s="412"/>
      <c r="E987" s="412">
        <v>0</v>
      </c>
      <c r="F987" s="407"/>
      <c r="G987" s="412">
        <v>0</v>
      </c>
      <c r="H987" s="407"/>
      <c r="I987" s="406">
        <v>5420</v>
      </c>
      <c r="J987" s="406">
        <v>-17468</v>
      </c>
      <c r="K987" s="407">
        <v>-0.763194687172317</v>
      </c>
      <c r="L987" s="409">
        <v>0</v>
      </c>
      <c r="M987">
        <f t="shared" si="15"/>
        <v>3</v>
      </c>
    </row>
    <row r="988" ht="15.75" spans="1:14">
      <c r="A988" s="410">
        <v>22902</v>
      </c>
      <c r="B988" s="421" t="s">
        <v>882</v>
      </c>
      <c r="C988" s="406">
        <v>22888</v>
      </c>
      <c r="D988" s="412"/>
      <c r="E988" s="412">
        <v>0</v>
      </c>
      <c r="F988" s="407"/>
      <c r="G988" s="412">
        <v>0</v>
      </c>
      <c r="H988" s="407"/>
      <c r="I988" s="406">
        <v>5420</v>
      </c>
      <c r="J988" s="406">
        <v>-17468</v>
      </c>
      <c r="K988" s="407">
        <v>-0.763194687172317</v>
      </c>
      <c r="L988" s="409">
        <v>0</v>
      </c>
      <c r="M988">
        <f t="shared" si="15"/>
        <v>5</v>
      </c>
    </row>
    <row r="989" ht="15.75" spans="1:14">
      <c r="A989" s="422">
        <v>2290201</v>
      </c>
      <c r="B989" s="415" t="s">
        <v>882</v>
      </c>
      <c r="C989" s="416">
        <v>22888</v>
      </c>
      <c r="D989" s="416">
        <v>0</v>
      </c>
      <c r="E989" s="416"/>
      <c r="F989" s="219"/>
      <c r="G989" s="416">
        <v>0</v>
      </c>
      <c r="H989" s="219"/>
      <c r="I989" s="416">
        <v>5420</v>
      </c>
      <c r="J989" s="417">
        <v>-17468</v>
      </c>
      <c r="K989" s="219">
        <v>-0.763194687172317</v>
      </c>
      <c r="L989" s="409"/>
      <c r="M989">
        <f t="shared" si="15"/>
        <v>7</v>
      </c>
    </row>
    <row r="990" ht="15.75" spans="1:14">
      <c r="A990" s="410">
        <v>22999</v>
      </c>
      <c r="B990" s="421" t="s">
        <v>883</v>
      </c>
      <c r="C990" s="412">
        <v>0</v>
      </c>
      <c r="D990" s="412"/>
      <c r="E990" s="412">
        <v>0</v>
      </c>
      <c r="F990" s="407"/>
      <c r="G990" s="412">
        <v>0</v>
      </c>
      <c r="H990" s="407"/>
      <c r="I990" s="412">
        <v>0</v>
      </c>
      <c r="J990" s="412">
        <v>0</v>
      </c>
      <c r="K990" s="407" t="s">
        <v>155</v>
      </c>
      <c r="L990" s="409">
        <v>0</v>
      </c>
      <c r="M990">
        <f t="shared" si="15"/>
        <v>5</v>
      </c>
    </row>
    <row r="991" ht="15.75" hidden="1" spans="1:14">
      <c r="A991" s="422">
        <v>2299999</v>
      </c>
      <c r="B991" s="415" t="s">
        <v>881</v>
      </c>
      <c r="C991" s="409">
        <v>0</v>
      </c>
      <c r="D991" s="409">
        <v>0</v>
      </c>
      <c r="E991" s="409">
        <v>0</v>
      </c>
      <c r="F991" s="420"/>
      <c r="G991" s="409">
        <v>0</v>
      </c>
      <c r="H991" s="420"/>
      <c r="I991" s="409">
        <v>0</v>
      </c>
      <c r="J991" s="409">
        <v>0</v>
      </c>
      <c r="K991" s="420" t="s">
        <v>155</v>
      </c>
      <c r="L991" s="409">
        <v>0</v>
      </c>
      <c r="M991">
        <f t="shared" si="15"/>
        <v>7</v>
      </c>
      <c r="N991" t="s">
        <v>156</v>
      </c>
    </row>
    <row r="992" ht="15.75" spans="1:14">
      <c r="A992" s="427"/>
      <c r="B992" s="405" t="s">
        <v>884</v>
      </c>
      <c r="C992" s="416"/>
      <c r="D992" s="416"/>
      <c r="E992" s="416"/>
      <c r="F992" s="219"/>
      <c r="G992" s="416">
        <v>0</v>
      </c>
      <c r="H992" s="219"/>
      <c r="I992" s="417">
        <v>12253</v>
      </c>
      <c r="J992" s="417">
        <v>12253</v>
      </c>
      <c r="K992" s="219" t="s">
        <v>155</v>
      </c>
      <c r="L992" s="409"/>
      <c r="M992">
        <f t="shared" si="15"/>
        <v>0</v>
      </c>
    </row>
    <row r="993" ht="15.75" spans="1:13">
      <c r="A993" s="435"/>
      <c r="B993" s="436" t="s">
        <v>885</v>
      </c>
      <c r="C993" s="406">
        <v>237153</v>
      </c>
      <c r="D993" s="406">
        <v>243602</v>
      </c>
      <c r="E993" s="406">
        <v>219972</v>
      </c>
      <c r="F993" s="407">
        <v>0.903</v>
      </c>
      <c r="G993" s="406">
        <v>-21872</v>
      </c>
      <c r="H993" s="407">
        <v>-0.0904</v>
      </c>
      <c r="I993" s="406">
        <v>218396</v>
      </c>
      <c r="J993" s="406">
        <v>-18757</v>
      </c>
      <c r="K993" s="407">
        <v>-0.0790924002648079</v>
      </c>
      <c r="L993" s="437">
        <v>241844</v>
      </c>
      <c r="M993">
        <f t="shared" si="15"/>
        <v>0</v>
      </c>
    </row>
    <row r="994" ht="15.75" spans="1:13">
      <c r="A994" s="435">
        <v>230</v>
      </c>
      <c r="B994" s="405" t="s">
        <v>886</v>
      </c>
      <c r="C994" s="406">
        <v>1000</v>
      </c>
      <c r="D994" s="406">
        <v>1000</v>
      </c>
      <c r="E994" s="406">
        <v>22725</v>
      </c>
      <c r="F994" s="407">
        <v>22.725</v>
      </c>
      <c r="G994" s="406">
        <v>-12815</v>
      </c>
      <c r="H994" s="407"/>
      <c r="I994" s="412">
        <v>800</v>
      </c>
      <c r="J994" s="412">
        <v>-200</v>
      </c>
      <c r="K994" s="407">
        <v>-0.2</v>
      </c>
      <c r="L994" s="409">
        <v>35540</v>
      </c>
      <c r="M994">
        <f t="shared" si="15"/>
        <v>3</v>
      </c>
    </row>
    <row r="995" ht="15.75" spans="1:13">
      <c r="A995" s="410">
        <v>23006</v>
      </c>
      <c r="B995" s="438" t="s">
        <v>887</v>
      </c>
      <c r="C995" s="406">
        <v>1000</v>
      </c>
      <c r="D995" s="406">
        <v>1000</v>
      </c>
      <c r="E995" s="406">
        <v>8372</v>
      </c>
      <c r="F995" s="407">
        <v>8.372</v>
      </c>
      <c r="G995" s="406">
        <v>4307</v>
      </c>
      <c r="H995" s="407">
        <v>1.0595</v>
      </c>
      <c r="I995" s="412">
        <v>800</v>
      </c>
      <c r="J995" s="412">
        <v>-200</v>
      </c>
      <c r="K995" s="407">
        <v>-0.2</v>
      </c>
      <c r="L995" s="409">
        <v>4065</v>
      </c>
      <c r="M995">
        <f t="shared" si="15"/>
        <v>5</v>
      </c>
    </row>
    <row r="996" ht="15.75" spans="1:13">
      <c r="A996" s="414">
        <v>2300601</v>
      </c>
      <c r="B996" s="439" t="s">
        <v>888</v>
      </c>
      <c r="C996" s="416">
        <v>257</v>
      </c>
      <c r="D996" s="416">
        <v>257</v>
      </c>
      <c r="E996" s="416">
        <v>273</v>
      </c>
      <c r="F996" s="219">
        <v>1.0623</v>
      </c>
      <c r="G996" s="416">
        <v>16</v>
      </c>
      <c r="H996" s="219">
        <v>0.0623</v>
      </c>
      <c r="I996" s="416">
        <v>257</v>
      </c>
      <c r="J996" s="416">
        <v>0</v>
      </c>
      <c r="K996" s="219">
        <v>0</v>
      </c>
      <c r="L996" s="409">
        <v>257</v>
      </c>
      <c r="M996">
        <f t="shared" si="15"/>
        <v>7</v>
      </c>
    </row>
    <row r="997" ht="15.75" spans="1:13">
      <c r="A997" s="414">
        <v>2300602</v>
      </c>
      <c r="B997" s="439" t="s">
        <v>889</v>
      </c>
      <c r="C997" s="416">
        <v>743</v>
      </c>
      <c r="D997" s="416">
        <v>743</v>
      </c>
      <c r="E997" s="417">
        <v>8099</v>
      </c>
      <c r="F997" s="219">
        <v>10.9004</v>
      </c>
      <c r="G997" s="417">
        <v>4291</v>
      </c>
      <c r="H997" s="219">
        <v>1.1268</v>
      </c>
      <c r="I997" s="416">
        <v>543</v>
      </c>
      <c r="J997" s="416">
        <v>-200</v>
      </c>
      <c r="K997" s="219">
        <v>-0.269179004037685</v>
      </c>
      <c r="L997" s="409">
        <v>3808</v>
      </c>
      <c r="M997">
        <f t="shared" si="15"/>
        <v>7</v>
      </c>
    </row>
    <row r="998" ht="15.75" spans="1:13">
      <c r="A998" s="410">
        <v>23008</v>
      </c>
      <c r="B998" s="438" t="s">
        <v>890</v>
      </c>
      <c r="C998" s="412"/>
      <c r="D998" s="412"/>
      <c r="E998" s="412"/>
      <c r="F998" s="407"/>
      <c r="G998" s="412">
        <v>-296</v>
      </c>
      <c r="H998" s="407">
        <v>-1</v>
      </c>
      <c r="I998" s="412"/>
      <c r="J998" s="412">
        <v>0</v>
      </c>
      <c r="K998" s="407" t="s">
        <v>155</v>
      </c>
      <c r="L998" s="409">
        <v>296</v>
      </c>
      <c r="M998">
        <f t="shared" si="15"/>
        <v>5</v>
      </c>
    </row>
    <row r="999" ht="15.75" spans="1:13">
      <c r="A999" s="410">
        <v>23009</v>
      </c>
      <c r="B999" s="438" t="s">
        <v>891</v>
      </c>
      <c r="C999" s="412"/>
      <c r="D999" s="412"/>
      <c r="E999" s="406">
        <v>12253</v>
      </c>
      <c r="F999" s="407"/>
      <c r="G999" s="406">
        <v>-11349</v>
      </c>
      <c r="H999" s="407">
        <v>-0.4808</v>
      </c>
      <c r="I999" s="412"/>
      <c r="J999" s="412">
        <v>0</v>
      </c>
      <c r="K999" s="407" t="s">
        <v>155</v>
      </c>
      <c r="L999" s="409">
        <v>23602</v>
      </c>
      <c r="M999">
        <f t="shared" si="15"/>
        <v>5</v>
      </c>
    </row>
    <row r="1000" ht="15.75" spans="1:13">
      <c r="A1000" s="410">
        <v>23015</v>
      </c>
      <c r="B1000" s="438" t="s">
        <v>892</v>
      </c>
      <c r="C1000" s="412"/>
      <c r="D1000" s="412"/>
      <c r="E1000" s="406">
        <v>2100</v>
      </c>
      <c r="F1000" s="407"/>
      <c r="G1000" s="406">
        <v>-5477</v>
      </c>
      <c r="H1000" s="407">
        <v>-0.7228</v>
      </c>
      <c r="I1000" s="412"/>
      <c r="J1000" s="412">
        <v>0</v>
      </c>
      <c r="K1000" s="407" t="s">
        <v>155</v>
      </c>
      <c r="L1000" s="409">
        <v>7577</v>
      </c>
      <c r="M1000">
        <f t="shared" si="15"/>
        <v>5</v>
      </c>
    </row>
    <row r="1001" ht="15.75" spans="1:13">
      <c r="A1001" s="410">
        <v>23016</v>
      </c>
      <c r="B1001" s="438" t="s">
        <v>893</v>
      </c>
      <c r="C1001" s="412"/>
      <c r="D1001" s="412"/>
      <c r="E1001" s="412"/>
      <c r="F1001" s="407"/>
      <c r="G1001" s="412">
        <v>0</v>
      </c>
      <c r="H1001" s="407"/>
      <c r="I1001" s="412"/>
      <c r="J1001" s="412">
        <v>0</v>
      </c>
      <c r="K1001" s="407" t="s">
        <v>155</v>
      </c>
      <c r="L1001" s="409"/>
      <c r="M1001">
        <f t="shared" si="15"/>
        <v>5</v>
      </c>
    </row>
    <row r="1002" ht="15.75" spans="1:13">
      <c r="A1002" s="435">
        <v>231</v>
      </c>
      <c r="B1002" s="405" t="s">
        <v>894</v>
      </c>
      <c r="C1002" s="406">
        <v>10400</v>
      </c>
      <c r="D1002" s="406">
        <v>10226</v>
      </c>
      <c r="E1002" s="406">
        <v>10113</v>
      </c>
      <c r="F1002" s="407">
        <v>0.9889</v>
      </c>
      <c r="G1002" s="406">
        <v>-1212</v>
      </c>
      <c r="H1002" s="407"/>
      <c r="I1002" s="406">
        <v>8494</v>
      </c>
      <c r="J1002" s="406">
        <v>-1906</v>
      </c>
      <c r="K1002" s="407">
        <v>-0.183269230769231</v>
      </c>
      <c r="L1002" s="409">
        <v>11325</v>
      </c>
      <c r="M1002">
        <f t="shared" si="15"/>
        <v>3</v>
      </c>
    </row>
    <row r="1003" ht="15.75" spans="1:13">
      <c r="A1003" s="410">
        <v>23103</v>
      </c>
      <c r="B1003" s="438" t="s">
        <v>895</v>
      </c>
      <c r="C1003" s="406">
        <v>10400</v>
      </c>
      <c r="D1003" s="406">
        <v>10226</v>
      </c>
      <c r="E1003" s="406">
        <v>10113</v>
      </c>
      <c r="F1003" s="407">
        <v>0.9889</v>
      </c>
      <c r="G1003" s="406">
        <v>-1212</v>
      </c>
      <c r="H1003" s="407">
        <v>-0.107</v>
      </c>
      <c r="I1003" s="406">
        <v>8494</v>
      </c>
      <c r="J1003" s="406">
        <v>-1906</v>
      </c>
      <c r="K1003" s="407">
        <v>-0.183269230769231</v>
      </c>
      <c r="L1003" s="409">
        <v>11325</v>
      </c>
      <c r="M1003">
        <f t="shared" si="15"/>
        <v>5</v>
      </c>
    </row>
    <row r="1004" ht="15.75" spans="1:13">
      <c r="A1004" s="414">
        <v>2310301</v>
      </c>
      <c r="B1004" s="439" t="s">
        <v>896</v>
      </c>
      <c r="C1004" s="416">
        <v>10000</v>
      </c>
      <c r="D1004" s="417">
        <v>10000</v>
      </c>
      <c r="E1004" s="417">
        <v>10000</v>
      </c>
      <c r="F1004" s="219">
        <v>1</v>
      </c>
      <c r="G1004" s="417">
        <v>1700</v>
      </c>
      <c r="H1004" s="219">
        <v>0.2048</v>
      </c>
      <c r="I1004" s="416">
        <v>8264</v>
      </c>
      <c r="J1004" s="417">
        <v>-1736</v>
      </c>
      <c r="K1004" s="219">
        <v>-0.1736</v>
      </c>
      <c r="L1004" s="409">
        <v>8300</v>
      </c>
      <c r="M1004">
        <f t="shared" si="15"/>
        <v>7</v>
      </c>
    </row>
    <row r="1005" ht="15.75" spans="1:13">
      <c r="A1005" s="414">
        <v>2310303</v>
      </c>
      <c r="B1005" s="439" t="s">
        <v>897</v>
      </c>
      <c r="C1005" s="416">
        <v>400</v>
      </c>
      <c r="D1005" s="416">
        <v>226</v>
      </c>
      <c r="E1005" s="416">
        <v>113</v>
      </c>
      <c r="F1005" s="219">
        <v>0.5</v>
      </c>
      <c r="G1005" s="416">
        <v>-219</v>
      </c>
      <c r="H1005" s="219">
        <v>-0.6596</v>
      </c>
      <c r="I1005" s="416">
        <v>230</v>
      </c>
      <c r="J1005" s="416">
        <v>-170</v>
      </c>
      <c r="K1005" s="219">
        <v>-0.425</v>
      </c>
      <c r="L1005" s="409">
        <v>332</v>
      </c>
      <c r="M1005">
        <f t="shared" si="15"/>
        <v>7</v>
      </c>
    </row>
    <row r="1006" ht="15.75" hidden="1" spans="1:13">
      <c r="A1006" s="414">
        <v>2310399</v>
      </c>
      <c r="B1006" s="440" t="s">
        <v>898</v>
      </c>
      <c r="C1006" s="409"/>
      <c r="D1006" s="409"/>
      <c r="E1006" s="409"/>
      <c r="F1006" s="420"/>
      <c r="G1006" s="409"/>
      <c r="H1006" s="420"/>
      <c r="I1006" s="409"/>
      <c r="J1006" s="409"/>
      <c r="K1006" s="420" t="s">
        <v>155</v>
      </c>
      <c r="L1006" s="409">
        <v>2693</v>
      </c>
      <c r="M1006">
        <f t="shared" si="15"/>
        <v>7</v>
      </c>
    </row>
    <row r="1007" ht="15.75" spans="1:13">
      <c r="A1007" s="442"/>
      <c r="B1007" s="443" t="s">
        <v>899</v>
      </c>
      <c r="C1007" s="406">
        <v>248553</v>
      </c>
      <c r="D1007" s="406">
        <v>254828</v>
      </c>
      <c r="E1007" s="406">
        <v>252810</v>
      </c>
      <c r="F1007" s="407">
        <v>0.9921</v>
      </c>
      <c r="G1007" s="406">
        <v>-35899</v>
      </c>
      <c r="H1007" s="407">
        <v>-0.1243</v>
      </c>
      <c r="I1007" s="406">
        <v>227690</v>
      </c>
      <c r="J1007" s="406">
        <v>-20863</v>
      </c>
      <c r="K1007" s="407">
        <v>-0.0839378321726151</v>
      </c>
      <c r="L1007" s="409">
        <v>288709</v>
      </c>
      <c r="M1007">
        <f t="shared" si="15"/>
        <v>0</v>
      </c>
    </row>
  </sheetData>
  <autoFilter xmlns:etc="http://www.wps.cn/officeDocument/2017/etCustomData" ref="A6:N1007" etc:filterBottomFollowUsedRange="0">
    <filterColumn colId="13">
      <filters blank="1"/>
    </filterColumn>
    <extLst/>
  </autoFilter>
  <mergeCells count="14">
    <mergeCell ref="A2:K2"/>
    <mergeCell ref="J3:K3"/>
    <mergeCell ref="C4:H4"/>
    <mergeCell ref="I4:K4"/>
    <mergeCell ref="G5:H5"/>
    <mergeCell ref="J5:K5"/>
    <mergeCell ref="A4:A6"/>
    <mergeCell ref="B4:B6"/>
    <mergeCell ref="C5:C6"/>
    <mergeCell ref="D5:D6"/>
    <mergeCell ref="E5:E6"/>
    <mergeCell ref="F5:F6"/>
    <mergeCell ref="I5:I6"/>
    <mergeCell ref="L4:L6"/>
  </mergeCells>
  <pageMargins left="0.751388888888889" right="0.751388888888889" top="0.354166666666667" bottom="0.354166666666667" header="0.156944444444444" footer="0.118055555555556"/>
  <pageSetup paperSize="9" scale="96"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P1008"/>
  <sheetViews>
    <sheetView workbookViewId="0">
      <pane xSplit="2" ySplit="6" topLeftCell="C7" activePane="bottomRight" state="frozen"/>
      <selection/>
      <selection pane="topRight"/>
      <selection pane="bottomLeft"/>
      <selection pane="bottomRight" activeCell="D1002" sqref="D1002"/>
    </sheetView>
  </sheetViews>
  <sheetFormatPr defaultColWidth="8.8" defaultRowHeight="14.25"/>
  <cols>
    <col min="1" max="1" width="10.7" style="356" customWidth="1"/>
    <col min="2" max="2" width="33.9" style="357" customWidth="1"/>
    <col min="6" max="6" width="9.8" style="358"/>
    <col min="8" max="8" width="10.9" style="358"/>
    <col min="10" max="10" width="8.8" hidden="1" customWidth="1"/>
    <col min="13" max="13" width="10.9" style="358"/>
    <col min="14" max="16" width="8.8" hidden="1" customWidth="1"/>
  </cols>
  <sheetData>
    <row r="1" s="184" customFormat="1" ht="18" customHeight="1" spans="1:16">
      <c r="A1" s="359" t="s">
        <v>900</v>
      </c>
      <c r="B1" s="360"/>
      <c r="C1" s="361"/>
      <c r="D1" s="361"/>
      <c r="E1" s="185"/>
      <c r="F1" s="362"/>
      <c r="G1" s="185"/>
      <c r="H1" s="362"/>
      <c r="I1" s="361"/>
      <c r="J1" s="361"/>
      <c r="K1" s="361"/>
      <c r="L1" s="185"/>
      <c r="M1" s="362"/>
      <c r="N1" s="361"/>
    </row>
    <row r="2" s="184" customFormat="1" ht="33" customHeight="1" spans="1:16">
      <c r="A2" s="363" t="s">
        <v>901</v>
      </c>
      <c r="B2" s="364"/>
      <c r="C2" s="365"/>
      <c r="D2" s="365"/>
      <c r="E2" s="365"/>
      <c r="F2" s="366"/>
      <c r="G2" s="365"/>
      <c r="H2" s="367"/>
      <c r="I2" s="365"/>
      <c r="J2" s="365"/>
      <c r="K2" s="365"/>
      <c r="L2" s="365"/>
      <c r="M2" s="367"/>
      <c r="N2" s="365"/>
    </row>
    <row r="3" s="184" customFormat="1" ht="15.75" spans="1:16">
      <c r="A3" s="368"/>
      <c r="B3" s="369"/>
      <c r="C3" s="370"/>
      <c r="D3" s="371"/>
      <c r="E3" s="372"/>
      <c r="F3" s="373"/>
      <c r="G3" s="374"/>
      <c r="H3" s="375"/>
      <c r="I3" s="370"/>
      <c r="J3" s="370"/>
      <c r="K3" s="370"/>
      <c r="L3" s="116" t="s">
        <v>30</v>
      </c>
      <c r="M3" s="117"/>
      <c r="N3" s="370"/>
    </row>
    <row r="4" ht="28" customHeight="1" spans="1:16">
      <c r="A4" s="376" t="s">
        <v>139</v>
      </c>
      <c r="B4" s="377" t="s">
        <v>140</v>
      </c>
      <c r="C4" s="378" t="s">
        <v>141</v>
      </c>
      <c r="D4" s="379"/>
      <c r="E4" s="379"/>
      <c r="F4" s="380"/>
      <c r="G4" s="379"/>
      <c r="H4" s="381"/>
      <c r="I4" s="378" t="s">
        <v>142</v>
      </c>
      <c r="J4" s="378"/>
      <c r="K4" s="378"/>
      <c r="L4" s="382"/>
      <c r="M4" s="383"/>
      <c r="N4" s="384" t="s">
        <v>143</v>
      </c>
    </row>
    <row r="5" ht="29" customHeight="1" spans="1:16">
      <c r="A5" s="385"/>
      <c r="B5" s="386"/>
      <c r="C5" s="387" t="s">
        <v>144</v>
      </c>
      <c r="D5" s="388" t="s">
        <v>145</v>
      </c>
      <c r="E5" s="389" t="s">
        <v>36</v>
      </c>
      <c r="F5" s="390" t="s">
        <v>146</v>
      </c>
      <c r="G5" s="391" t="s">
        <v>147</v>
      </c>
      <c r="H5" s="392"/>
      <c r="I5" s="387" t="s">
        <v>39</v>
      </c>
      <c r="J5" s="387" t="s">
        <v>902</v>
      </c>
      <c r="K5" s="393" t="s">
        <v>903</v>
      </c>
      <c r="L5" s="394" t="s">
        <v>148</v>
      </c>
      <c r="M5" s="392"/>
      <c r="N5" s="395"/>
    </row>
    <row r="6" spans="1:16">
      <c r="A6" s="396"/>
      <c r="B6" s="397"/>
      <c r="C6" s="398"/>
      <c r="D6" s="399"/>
      <c r="E6" s="400"/>
      <c r="F6" s="401"/>
      <c r="G6" s="391" t="s">
        <v>149</v>
      </c>
      <c r="H6" s="402" t="s">
        <v>42</v>
      </c>
      <c r="I6" s="398"/>
      <c r="J6" s="398"/>
      <c r="K6" s="403"/>
      <c r="L6" s="391" t="s">
        <v>149</v>
      </c>
      <c r="M6" s="402" t="s">
        <v>42</v>
      </c>
      <c r="N6" s="400"/>
    </row>
    <row r="7" ht="15.75" spans="1:16">
      <c r="A7" s="404">
        <v>201</v>
      </c>
      <c r="B7" s="405" t="s">
        <v>150</v>
      </c>
      <c r="C7" s="406">
        <v>22074</v>
      </c>
      <c r="D7" s="406">
        <v>25728</v>
      </c>
      <c r="E7" s="406">
        <v>25386</v>
      </c>
      <c r="F7" s="407">
        <v>0.9867</v>
      </c>
      <c r="G7" s="406">
        <v>-2783</v>
      </c>
      <c r="H7" s="407">
        <v>-0.0988</v>
      </c>
      <c r="I7" s="406">
        <f>J7+K7</f>
        <v>21360</v>
      </c>
      <c r="J7" s="406">
        <v>20927</v>
      </c>
      <c r="K7" s="408">
        <f>K8+K19+K27+K36+K42+K53+K64+K72+K81+K90+K109+K97+K114+K122+K128+K133+K140+K147+K154+K161+K169+K175+K201+K194+K187</f>
        <v>433</v>
      </c>
      <c r="L7" s="406">
        <f>I7-C7</f>
        <v>-714</v>
      </c>
      <c r="M7" s="407">
        <f>IFERROR(L7/C7,"")</f>
        <v>-0.0323457461266649</v>
      </c>
      <c r="N7" s="409">
        <v>28169</v>
      </c>
      <c r="O7">
        <f t="shared" ref="O7:O70" si="0">LEN(A7)</f>
        <v>3</v>
      </c>
    </row>
    <row r="8" ht="15.75" spans="1:16">
      <c r="A8" s="410">
        <v>20101</v>
      </c>
      <c r="B8" s="411" t="s">
        <v>151</v>
      </c>
      <c r="C8" s="412">
        <v>720</v>
      </c>
      <c r="D8" s="412">
        <v>762</v>
      </c>
      <c r="E8" s="412">
        <v>742</v>
      </c>
      <c r="F8" s="407">
        <v>0.9738</v>
      </c>
      <c r="G8" s="412">
        <v>-96</v>
      </c>
      <c r="H8" s="407">
        <v>-0.1146</v>
      </c>
      <c r="I8" s="406">
        <f t="shared" ref="I8:I71" si="1">J8+K8</f>
        <v>1014</v>
      </c>
      <c r="J8" s="406">
        <v>1014</v>
      </c>
      <c r="K8" s="413">
        <f>SUM(K9:K18)</f>
        <v>0</v>
      </c>
      <c r="L8" s="406">
        <f>I8-C8</f>
        <v>294</v>
      </c>
      <c r="M8" s="407">
        <f>IFERROR(L8/C8,"")</f>
        <v>0.408333333333333</v>
      </c>
      <c r="N8" s="409">
        <v>838</v>
      </c>
      <c r="O8">
        <f t="shared" si="0"/>
        <v>5</v>
      </c>
    </row>
    <row r="9" ht="15.75" spans="1:16">
      <c r="A9" s="414">
        <v>2010101</v>
      </c>
      <c r="B9" s="415" t="s">
        <v>152</v>
      </c>
      <c r="C9" s="416">
        <v>450</v>
      </c>
      <c r="D9" s="416">
        <v>491</v>
      </c>
      <c r="E9" s="416">
        <v>490</v>
      </c>
      <c r="F9" s="219">
        <v>0.998</v>
      </c>
      <c r="G9" s="416">
        <v>14</v>
      </c>
      <c r="H9" s="219">
        <v>0.0294</v>
      </c>
      <c r="I9" s="417">
        <f t="shared" si="1"/>
        <v>474</v>
      </c>
      <c r="J9" s="416">
        <v>474</v>
      </c>
      <c r="K9" s="418"/>
      <c r="L9" s="419">
        <f>I9-C9</f>
        <v>24</v>
      </c>
      <c r="M9" s="219">
        <f>IFERROR(L9/C9,"")</f>
        <v>0.0533333333333333</v>
      </c>
      <c r="N9" s="409">
        <v>476</v>
      </c>
      <c r="O9">
        <f t="shared" si="0"/>
        <v>7</v>
      </c>
    </row>
    <row r="10" ht="15.75" spans="1:16">
      <c r="A10" s="414">
        <v>2010102</v>
      </c>
      <c r="B10" s="415" t="s">
        <v>153</v>
      </c>
      <c r="C10" s="416">
        <v>44</v>
      </c>
      <c r="D10" s="416">
        <v>44</v>
      </c>
      <c r="E10" s="416">
        <v>38</v>
      </c>
      <c r="F10" s="219">
        <v>0.8636</v>
      </c>
      <c r="G10" s="416">
        <v>-39</v>
      </c>
      <c r="H10" s="219">
        <v>-0.5065</v>
      </c>
      <c r="I10" s="417">
        <f t="shared" si="1"/>
        <v>43</v>
      </c>
      <c r="J10" s="416">
        <v>43</v>
      </c>
      <c r="K10" s="418"/>
      <c r="L10" s="419">
        <f t="shared" ref="L10:L19" si="2">I10-C10</f>
        <v>-1</v>
      </c>
      <c r="M10" s="219">
        <f t="shared" ref="M10:M19" si="3">IFERROR(L10/C10,"")</f>
        <v>-0.0227272727272727</v>
      </c>
      <c r="N10" s="409">
        <v>77</v>
      </c>
      <c r="O10">
        <f t="shared" si="0"/>
        <v>7</v>
      </c>
    </row>
    <row r="11" ht="15.75" spans="1:16">
      <c r="A11" s="414">
        <v>2010103</v>
      </c>
      <c r="B11" s="415" t="s">
        <v>154</v>
      </c>
      <c r="C11" s="409">
        <v>0</v>
      </c>
      <c r="D11" s="409">
        <v>0</v>
      </c>
      <c r="E11" s="409">
        <v>0</v>
      </c>
      <c r="F11" s="420"/>
      <c r="G11" s="409">
        <v>0</v>
      </c>
      <c r="H11" s="420"/>
      <c r="I11" s="417">
        <f t="shared" si="1"/>
        <v>0</v>
      </c>
      <c r="J11" s="409">
        <v>0</v>
      </c>
      <c r="K11" s="418"/>
      <c r="L11" s="419">
        <f t="shared" si="2"/>
        <v>0</v>
      </c>
      <c r="M11" s="219" t="str">
        <f t="shared" si="3"/>
        <v/>
      </c>
      <c r="N11" s="409">
        <v>0</v>
      </c>
      <c r="O11">
        <f t="shared" si="0"/>
        <v>7</v>
      </c>
      <c r="P11" t="s">
        <v>156</v>
      </c>
    </row>
    <row r="12" ht="15.75" spans="1:16">
      <c r="A12" s="414">
        <v>2010104</v>
      </c>
      <c r="B12" s="415" t="s">
        <v>157</v>
      </c>
      <c r="C12" s="416">
        <v>65</v>
      </c>
      <c r="D12" s="416">
        <v>65</v>
      </c>
      <c r="E12" s="416">
        <v>63</v>
      </c>
      <c r="F12" s="219">
        <v>0.9692</v>
      </c>
      <c r="G12" s="416">
        <v>-2</v>
      </c>
      <c r="H12" s="219">
        <v>-0.0308</v>
      </c>
      <c r="I12" s="417">
        <f t="shared" si="1"/>
        <v>98</v>
      </c>
      <c r="J12" s="416">
        <v>98</v>
      </c>
      <c r="K12" s="418"/>
      <c r="L12" s="419">
        <f t="shared" si="2"/>
        <v>33</v>
      </c>
      <c r="M12" s="219">
        <f t="shared" si="3"/>
        <v>0.507692307692308</v>
      </c>
      <c r="N12" s="409">
        <v>65</v>
      </c>
      <c r="O12">
        <f t="shared" si="0"/>
        <v>7</v>
      </c>
    </row>
    <row r="13" ht="15.75" spans="1:16">
      <c r="A13" s="414">
        <v>2010105</v>
      </c>
      <c r="B13" s="415" t="s">
        <v>158</v>
      </c>
      <c r="C13" s="409">
        <v>0</v>
      </c>
      <c r="D13" s="409">
        <v>0</v>
      </c>
      <c r="E13" s="409">
        <v>0</v>
      </c>
      <c r="F13" s="420"/>
      <c r="G13" s="409">
        <v>0</v>
      </c>
      <c r="H13" s="420"/>
      <c r="I13" s="417">
        <f t="shared" si="1"/>
        <v>0</v>
      </c>
      <c r="J13" s="409">
        <v>0</v>
      </c>
      <c r="K13" s="418"/>
      <c r="L13" s="419">
        <f t="shared" si="2"/>
        <v>0</v>
      </c>
      <c r="M13" s="219" t="str">
        <f t="shared" si="3"/>
        <v/>
      </c>
      <c r="N13" s="409">
        <v>0</v>
      </c>
      <c r="O13">
        <f t="shared" si="0"/>
        <v>7</v>
      </c>
      <c r="P13" t="s">
        <v>156</v>
      </c>
    </row>
    <row r="14" ht="15.75" spans="1:16">
      <c r="A14" s="414">
        <v>2010106</v>
      </c>
      <c r="B14" s="415" t="s">
        <v>159</v>
      </c>
      <c r="C14" s="416">
        <v>0</v>
      </c>
      <c r="D14" s="416">
        <v>0</v>
      </c>
      <c r="E14" s="416">
        <v>0</v>
      </c>
      <c r="F14" s="219"/>
      <c r="G14" s="416">
        <v>0</v>
      </c>
      <c r="H14" s="219"/>
      <c r="I14" s="417">
        <f t="shared" si="1"/>
        <v>8</v>
      </c>
      <c r="J14" s="416">
        <v>8</v>
      </c>
      <c r="K14" s="418"/>
      <c r="L14" s="419">
        <f t="shared" si="2"/>
        <v>8</v>
      </c>
      <c r="M14" s="219" t="str">
        <f t="shared" si="3"/>
        <v/>
      </c>
      <c r="N14" s="409">
        <v>0</v>
      </c>
      <c r="O14">
        <f t="shared" si="0"/>
        <v>7</v>
      </c>
    </row>
    <row r="15" ht="15.75" spans="1:16">
      <c r="A15" s="414">
        <v>2010107</v>
      </c>
      <c r="B15" s="415" t="s">
        <v>160</v>
      </c>
      <c r="C15" s="416">
        <v>8</v>
      </c>
      <c r="D15" s="416">
        <v>8</v>
      </c>
      <c r="E15" s="416">
        <v>8</v>
      </c>
      <c r="F15" s="219">
        <v>1</v>
      </c>
      <c r="G15" s="416">
        <v>-28</v>
      </c>
      <c r="H15" s="219">
        <v>-0.7778</v>
      </c>
      <c r="I15" s="417">
        <f t="shared" si="1"/>
        <v>8</v>
      </c>
      <c r="J15" s="416">
        <v>8</v>
      </c>
      <c r="K15" s="418"/>
      <c r="L15" s="419">
        <f t="shared" si="2"/>
        <v>0</v>
      </c>
      <c r="M15" s="219">
        <f t="shared" si="3"/>
        <v>0</v>
      </c>
      <c r="N15" s="409">
        <v>36</v>
      </c>
      <c r="O15">
        <f t="shared" si="0"/>
        <v>7</v>
      </c>
    </row>
    <row r="16" ht="15.75" spans="1:16">
      <c r="A16" s="414">
        <v>2010108</v>
      </c>
      <c r="B16" s="415" t="s">
        <v>161</v>
      </c>
      <c r="C16" s="416">
        <v>146</v>
      </c>
      <c r="D16" s="416">
        <v>146</v>
      </c>
      <c r="E16" s="416">
        <v>136</v>
      </c>
      <c r="F16" s="219">
        <v>0.9315</v>
      </c>
      <c r="G16" s="416">
        <v>-28</v>
      </c>
      <c r="H16" s="219">
        <v>-0.1707</v>
      </c>
      <c r="I16" s="417">
        <f t="shared" si="1"/>
        <v>146</v>
      </c>
      <c r="J16" s="416">
        <v>146</v>
      </c>
      <c r="K16" s="418"/>
      <c r="L16" s="419">
        <f t="shared" si="2"/>
        <v>0</v>
      </c>
      <c r="M16" s="219">
        <f t="shared" si="3"/>
        <v>0</v>
      </c>
      <c r="N16" s="409">
        <v>164</v>
      </c>
      <c r="O16">
        <f t="shared" si="0"/>
        <v>7</v>
      </c>
    </row>
    <row r="17" ht="15.75" spans="1:16">
      <c r="A17" s="414">
        <v>2010150</v>
      </c>
      <c r="B17" s="415" t="s">
        <v>162</v>
      </c>
      <c r="C17" s="416">
        <v>4</v>
      </c>
      <c r="D17" s="416">
        <v>5</v>
      </c>
      <c r="E17" s="416">
        <v>5</v>
      </c>
      <c r="F17" s="219">
        <v>1</v>
      </c>
      <c r="G17" s="416">
        <v>2</v>
      </c>
      <c r="H17" s="219">
        <v>0.6667</v>
      </c>
      <c r="I17" s="417">
        <f t="shared" si="1"/>
        <v>4</v>
      </c>
      <c r="J17" s="416">
        <v>4</v>
      </c>
      <c r="K17" s="418"/>
      <c r="L17" s="419">
        <f t="shared" si="2"/>
        <v>0</v>
      </c>
      <c r="M17" s="219">
        <f t="shared" si="3"/>
        <v>0</v>
      </c>
      <c r="N17" s="409">
        <v>3</v>
      </c>
      <c r="O17">
        <f t="shared" si="0"/>
        <v>7</v>
      </c>
    </row>
    <row r="18" ht="15.75" spans="1:16">
      <c r="A18" s="414">
        <v>2010199</v>
      </c>
      <c r="B18" s="415" t="s">
        <v>163</v>
      </c>
      <c r="C18" s="416">
        <v>3</v>
      </c>
      <c r="D18" s="416">
        <v>3</v>
      </c>
      <c r="E18" s="416">
        <v>2</v>
      </c>
      <c r="F18" s="219">
        <v>0.6667</v>
      </c>
      <c r="G18" s="416">
        <v>-15</v>
      </c>
      <c r="H18" s="219">
        <v>-0.8824</v>
      </c>
      <c r="I18" s="417">
        <f t="shared" si="1"/>
        <v>233</v>
      </c>
      <c r="J18" s="416">
        <v>233</v>
      </c>
      <c r="K18" s="418"/>
      <c r="L18" s="419">
        <f t="shared" si="2"/>
        <v>230</v>
      </c>
      <c r="M18" s="219">
        <f t="shared" si="3"/>
        <v>76.6666666666667</v>
      </c>
      <c r="N18" s="409">
        <v>17</v>
      </c>
      <c r="O18">
        <f t="shared" si="0"/>
        <v>7</v>
      </c>
    </row>
    <row r="19" ht="15.75" spans="1:16">
      <c r="A19" s="410">
        <v>20102</v>
      </c>
      <c r="B19" s="421" t="s">
        <v>164</v>
      </c>
      <c r="C19" s="412">
        <v>432</v>
      </c>
      <c r="D19" s="412">
        <v>459</v>
      </c>
      <c r="E19" s="412">
        <v>425</v>
      </c>
      <c r="F19" s="407">
        <v>0.9259</v>
      </c>
      <c r="G19" s="412">
        <v>-23</v>
      </c>
      <c r="H19" s="407">
        <v>-0.0513</v>
      </c>
      <c r="I19" s="406">
        <f t="shared" si="1"/>
        <v>482</v>
      </c>
      <c r="J19" s="412">
        <v>482</v>
      </c>
      <c r="K19" s="413">
        <f>SUM(K20:K26)</f>
        <v>0</v>
      </c>
      <c r="L19" s="406">
        <f t="shared" si="2"/>
        <v>50</v>
      </c>
      <c r="M19" s="407">
        <f t="shared" si="3"/>
        <v>0.115740740740741</v>
      </c>
      <c r="N19" s="409">
        <v>448</v>
      </c>
      <c r="O19">
        <f t="shared" si="0"/>
        <v>5</v>
      </c>
    </row>
    <row r="20" ht="15.75" spans="1:16">
      <c r="A20" s="414">
        <v>2010201</v>
      </c>
      <c r="B20" s="415" t="s">
        <v>152</v>
      </c>
      <c r="C20" s="416">
        <v>301</v>
      </c>
      <c r="D20" s="416">
        <v>327</v>
      </c>
      <c r="E20" s="416">
        <v>304</v>
      </c>
      <c r="F20" s="219">
        <v>0.9297</v>
      </c>
      <c r="G20" s="416">
        <v>5</v>
      </c>
      <c r="H20" s="219">
        <v>0.0167</v>
      </c>
      <c r="I20" s="417">
        <f t="shared" si="1"/>
        <v>298</v>
      </c>
      <c r="J20" s="416">
        <v>298</v>
      </c>
      <c r="K20" s="418"/>
      <c r="L20" s="419">
        <f t="shared" ref="L20:L27" si="4">I20-C20</f>
        <v>-3</v>
      </c>
      <c r="M20" s="219">
        <f t="shared" ref="M20:M27" si="5">IFERROR(L20/C20,"")</f>
        <v>-0.00996677740863787</v>
      </c>
      <c r="N20" s="409">
        <v>299</v>
      </c>
      <c r="O20">
        <f t="shared" si="0"/>
        <v>7</v>
      </c>
    </row>
    <row r="21" ht="15.75" spans="1:16">
      <c r="A21" s="414">
        <v>2010202</v>
      </c>
      <c r="B21" s="415" t="s">
        <v>153</v>
      </c>
      <c r="C21" s="416">
        <v>127</v>
      </c>
      <c r="D21" s="416">
        <v>127</v>
      </c>
      <c r="E21" s="416">
        <v>116</v>
      </c>
      <c r="F21" s="219">
        <v>0.9134</v>
      </c>
      <c r="G21" s="416">
        <v>-26</v>
      </c>
      <c r="H21" s="219">
        <v>-0.1831</v>
      </c>
      <c r="I21" s="417">
        <f t="shared" si="1"/>
        <v>176</v>
      </c>
      <c r="J21" s="416">
        <v>176</v>
      </c>
      <c r="K21" s="418"/>
      <c r="L21" s="419">
        <f t="shared" si="4"/>
        <v>49</v>
      </c>
      <c r="M21" s="219">
        <f t="shared" si="5"/>
        <v>0.385826771653543</v>
      </c>
      <c r="N21" s="409">
        <v>142</v>
      </c>
      <c r="O21">
        <f t="shared" si="0"/>
        <v>7</v>
      </c>
    </row>
    <row r="22" ht="15.75" spans="1:16">
      <c r="A22" s="414">
        <v>2010203</v>
      </c>
      <c r="B22" s="415" t="s">
        <v>154</v>
      </c>
      <c r="C22" s="409">
        <v>0</v>
      </c>
      <c r="D22" s="409">
        <v>0</v>
      </c>
      <c r="E22" s="409">
        <v>0</v>
      </c>
      <c r="F22" s="420"/>
      <c r="G22" s="409">
        <v>0</v>
      </c>
      <c r="H22" s="420"/>
      <c r="I22" s="417">
        <f t="shared" si="1"/>
        <v>0</v>
      </c>
      <c r="J22" s="409">
        <v>0</v>
      </c>
      <c r="K22" s="418"/>
      <c r="L22" s="419">
        <f t="shared" si="4"/>
        <v>0</v>
      </c>
      <c r="M22" s="219" t="str">
        <f t="shared" si="5"/>
        <v/>
      </c>
      <c r="N22" s="409">
        <v>0</v>
      </c>
      <c r="O22">
        <f t="shared" si="0"/>
        <v>7</v>
      </c>
      <c r="P22" t="s">
        <v>156</v>
      </c>
    </row>
    <row r="23" ht="15.75" spans="1:16">
      <c r="A23" s="414">
        <v>2010204</v>
      </c>
      <c r="B23" s="415" t="s">
        <v>165</v>
      </c>
      <c r="C23" s="409">
        <v>0</v>
      </c>
      <c r="D23" s="409">
        <v>0</v>
      </c>
      <c r="E23" s="409">
        <v>0</v>
      </c>
      <c r="F23" s="420"/>
      <c r="G23" s="409">
        <v>0</v>
      </c>
      <c r="H23" s="420"/>
      <c r="I23" s="417">
        <f t="shared" si="1"/>
        <v>0</v>
      </c>
      <c r="J23" s="409">
        <v>0</v>
      </c>
      <c r="K23" s="418"/>
      <c r="L23" s="419">
        <f t="shared" si="4"/>
        <v>0</v>
      </c>
      <c r="M23" s="219" t="str">
        <f t="shared" si="5"/>
        <v/>
      </c>
      <c r="N23" s="409">
        <v>0</v>
      </c>
      <c r="O23">
        <f t="shared" si="0"/>
        <v>7</v>
      </c>
      <c r="P23" t="s">
        <v>156</v>
      </c>
    </row>
    <row r="24" ht="15.75" spans="1:16">
      <c r="A24" s="414">
        <v>2010205</v>
      </c>
      <c r="B24" s="415" t="s">
        <v>166</v>
      </c>
      <c r="C24" s="409">
        <v>0</v>
      </c>
      <c r="D24" s="409">
        <v>0</v>
      </c>
      <c r="E24" s="409">
        <v>0</v>
      </c>
      <c r="F24" s="420"/>
      <c r="G24" s="409">
        <v>0</v>
      </c>
      <c r="H24" s="420"/>
      <c r="I24" s="417">
        <f t="shared" si="1"/>
        <v>0</v>
      </c>
      <c r="J24" s="409">
        <v>0</v>
      </c>
      <c r="K24" s="418"/>
      <c r="L24" s="419">
        <f t="shared" si="4"/>
        <v>0</v>
      </c>
      <c r="M24" s="219" t="str">
        <f t="shared" si="5"/>
        <v/>
      </c>
      <c r="N24" s="409">
        <v>0</v>
      </c>
      <c r="O24">
        <f t="shared" si="0"/>
        <v>7</v>
      </c>
      <c r="P24" t="s">
        <v>156</v>
      </c>
    </row>
    <row r="25" ht="15.75" spans="1:16">
      <c r="A25" s="414">
        <v>2010250</v>
      </c>
      <c r="B25" s="415" t="s">
        <v>162</v>
      </c>
      <c r="C25" s="416">
        <v>4</v>
      </c>
      <c r="D25" s="416">
        <v>5</v>
      </c>
      <c r="E25" s="416">
        <v>5</v>
      </c>
      <c r="F25" s="219">
        <v>1</v>
      </c>
      <c r="G25" s="416">
        <v>-2</v>
      </c>
      <c r="H25" s="219">
        <v>-0.2857</v>
      </c>
      <c r="I25" s="417">
        <f t="shared" si="1"/>
        <v>8</v>
      </c>
      <c r="J25" s="416">
        <v>8</v>
      </c>
      <c r="K25" s="418"/>
      <c r="L25" s="419">
        <f t="shared" si="4"/>
        <v>4</v>
      </c>
      <c r="M25" s="219">
        <f t="shared" si="5"/>
        <v>1</v>
      </c>
      <c r="N25" s="409">
        <v>7</v>
      </c>
      <c r="O25">
        <f t="shared" si="0"/>
        <v>7</v>
      </c>
    </row>
    <row r="26" ht="15.75" spans="1:16">
      <c r="A26" s="414">
        <v>2010299</v>
      </c>
      <c r="B26" s="415" t="s">
        <v>167</v>
      </c>
      <c r="C26" s="409">
        <v>0</v>
      </c>
      <c r="D26" s="409">
        <v>0</v>
      </c>
      <c r="E26" s="409">
        <v>0</v>
      </c>
      <c r="F26" s="420"/>
      <c r="G26" s="409">
        <v>0</v>
      </c>
      <c r="H26" s="420"/>
      <c r="I26" s="417">
        <f t="shared" si="1"/>
        <v>0</v>
      </c>
      <c r="J26" s="409">
        <v>0</v>
      </c>
      <c r="K26" s="418"/>
      <c r="L26" s="419">
        <f t="shared" si="4"/>
        <v>0</v>
      </c>
      <c r="M26" s="219" t="str">
        <f t="shared" si="5"/>
        <v/>
      </c>
      <c r="N26" s="409">
        <v>0</v>
      </c>
      <c r="O26">
        <f t="shared" si="0"/>
        <v>7</v>
      </c>
      <c r="P26" t="s">
        <v>156</v>
      </c>
    </row>
    <row r="27" ht="15.75" spans="1:16">
      <c r="A27" s="410">
        <v>20103</v>
      </c>
      <c r="B27" s="421" t="s">
        <v>168</v>
      </c>
      <c r="C27" s="406">
        <v>8564</v>
      </c>
      <c r="D27" s="406">
        <v>10223</v>
      </c>
      <c r="E27" s="406">
        <v>9578</v>
      </c>
      <c r="F27" s="407">
        <v>0.9369</v>
      </c>
      <c r="G27" s="412">
        <v>663</v>
      </c>
      <c r="H27" s="407">
        <v>0.0744</v>
      </c>
      <c r="I27" s="406">
        <f t="shared" si="1"/>
        <v>8627</v>
      </c>
      <c r="J27" s="406">
        <v>8627</v>
      </c>
      <c r="K27" s="413">
        <f>SUM(K28:K35)</f>
        <v>0</v>
      </c>
      <c r="L27" s="406">
        <f t="shared" si="4"/>
        <v>63</v>
      </c>
      <c r="M27" s="407">
        <f t="shared" si="5"/>
        <v>0.00735637552545539</v>
      </c>
      <c r="N27" s="409">
        <v>8915</v>
      </c>
      <c r="O27">
        <f t="shared" si="0"/>
        <v>5</v>
      </c>
    </row>
    <row r="28" ht="15.75" spans="1:16">
      <c r="A28" s="414">
        <v>2010301</v>
      </c>
      <c r="B28" s="415" t="s">
        <v>152</v>
      </c>
      <c r="C28" s="416">
        <v>6056</v>
      </c>
      <c r="D28" s="417">
        <v>6746</v>
      </c>
      <c r="E28" s="416">
        <v>6650</v>
      </c>
      <c r="F28" s="219">
        <v>0.9858</v>
      </c>
      <c r="G28" s="416">
        <v>493</v>
      </c>
      <c r="H28" s="219">
        <v>0.0801</v>
      </c>
      <c r="I28" s="417">
        <f t="shared" si="1"/>
        <v>6737</v>
      </c>
      <c r="J28" s="416">
        <v>6737</v>
      </c>
      <c r="K28" s="418"/>
      <c r="L28" s="419">
        <f t="shared" ref="L28:L42" si="6">I28-C28</f>
        <v>681</v>
      </c>
      <c r="M28" s="219">
        <f t="shared" ref="M28:M42" si="7">IFERROR(L28/C28,"")</f>
        <v>0.112450462351387</v>
      </c>
      <c r="N28" s="409">
        <v>6157</v>
      </c>
      <c r="O28">
        <f t="shared" si="0"/>
        <v>7</v>
      </c>
    </row>
    <row r="29" ht="15.75" spans="1:16">
      <c r="A29" s="414">
        <v>2010302</v>
      </c>
      <c r="B29" s="415" t="s">
        <v>153</v>
      </c>
      <c r="C29" s="416">
        <v>573</v>
      </c>
      <c r="D29" s="416">
        <v>922</v>
      </c>
      <c r="E29" s="416">
        <v>870</v>
      </c>
      <c r="F29" s="219">
        <v>0.9436</v>
      </c>
      <c r="G29" s="416">
        <v>276</v>
      </c>
      <c r="H29" s="219">
        <v>0.4646</v>
      </c>
      <c r="I29" s="417">
        <f t="shared" si="1"/>
        <v>506</v>
      </c>
      <c r="J29" s="416">
        <v>506</v>
      </c>
      <c r="K29" s="418"/>
      <c r="L29" s="419">
        <f t="shared" si="6"/>
        <v>-67</v>
      </c>
      <c r="M29" s="219">
        <f t="shared" si="7"/>
        <v>-0.116928446771379</v>
      </c>
      <c r="N29" s="409">
        <v>594</v>
      </c>
      <c r="O29">
        <f t="shared" si="0"/>
        <v>7</v>
      </c>
    </row>
    <row r="30" ht="15.75" spans="1:16">
      <c r="A30" s="414">
        <v>2010303</v>
      </c>
      <c r="B30" s="415" t="s">
        <v>154</v>
      </c>
      <c r="C30" s="416">
        <v>705</v>
      </c>
      <c r="D30" s="417">
        <v>1868</v>
      </c>
      <c r="E30" s="416">
        <v>1600</v>
      </c>
      <c r="F30" s="219">
        <v>0.8565</v>
      </c>
      <c r="G30" s="416">
        <v>69</v>
      </c>
      <c r="H30" s="219">
        <v>0.0451</v>
      </c>
      <c r="I30" s="417">
        <f t="shared" si="1"/>
        <v>761</v>
      </c>
      <c r="J30" s="416">
        <v>761</v>
      </c>
      <c r="K30" s="418"/>
      <c r="L30" s="419">
        <f t="shared" si="6"/>
        <v>56</v>
      </c>
      <c r="M30" s="219">
        <f t="shared" si="7"/>
        <v>0.0794326241134752</v>
      </c>
      <c r="N30" s="409">
        <v>1531</v>
      </c>
      <c r="O30">
        <f t="shared" si="0"/>
        <v>7</v>
      </c>
    </row>
    <row r="31" ht="15.75" spans="1:16">
      <c r="A31" s="414">
        <v>2010304</v>
      </c>
      <c r="B31" s="415" t="s">
        <v>169</v>
      </c>
      <c r="C31" s="409">
        <v>0</v>
      </c>
      <c r="D31" s="409"/>
      <c r="E31" s="409">
        <v>0</v>
      </c>
      <c r="F31" s="420"/>
      <c r="G31" s="409">
        <v>0</v>
      </c>
      <c r="H31" s="420"/>
      <c r="I31" s="417">
        <f t="shared" si="1"/>
        <v>0</v>
      </c>
      <c r="J31" s="409">
        <v>0</v>
      </c>
      <c r="K31" s="418"/>
      <c r="L31" s="419">
        <f t="shared" si="6"/>
        <v>0</v>
      </c>
      <c r="M31" s="219" t="str">
        <f t="shared" si="7"/>
        <v/>
      </c>
      <c r="N31" s="409">
        <v>0</v>
      </c>
      <c r="O31">
        <f t="shared" si="0"/>
        <v>7</v>
      </c>
      <c r="P31" t="s">
        <v>156</v>
      </c>
    </row>
    <row r="32" ht="15.75" spans="1:16">
      <c r="A32" s="414">
        <v>2010305</v>
      </c>
      <c r="B32" s="415" t="s">
        <v>170</v>
      </c>
      <c r="C32" s="409">
        <v>0</v>
      </c>
      <c r="D32" s="409"/>
      <c r="E32" s="409">
        <v>0</v>
      </c>
      <c r="F32" s="420"/>
      <c r="G32" s="409">
        <v>0</v>
      </c>
      <c r="H32" s="420"/>
      <c r="I32" s="417">
        <f t="shared" si="1"/>
        <v>0</v>
      </c>
      <c r="J32" s="409">
        <v>0</v>
      </c>
      <c r="K32" s="418"/>
      <c r="L32" s="419">
        <f t="shared" si="6"/>
        <v>0</v>
      </c>
      <c r="M32" s="219" t="str">
        <f t="shared" si="7"/>
        <v/>
      </c>
      <c r="N32" s="409">
        <v>0</v>
      </c>
      <c r="O32">
        <f t="shared" si="0"/>
        <v>7</v>
      </c>
      <c r="P32" t="s">
        <v>156</v>
      </c>
    </row>
    <row r="33" ht="15.75" spans="1:16">
      <c r="A33" s="414">
        <v>2010306</v>
      </c>
      <c r="B33" s="415" t="s">
        <v>171</v>
      </c>
      <c r="C33" s="416">
        <v>310</v>
      </c>
      <c r="D33" s="416">
        <v>327</v>
      </c>
      <c r="E33" s="416">
        <v>133</v>
      </c>
      <c r="F33" s="219">
        <v>0.4067</v>
      </c>
      <c r="G33" s="416">
        <v>-259</v>
      </c>
      <c r="H33" s="219">
        <v>-0.6607</v>
      </c>
      <c r="I33" s="417">
        <f t="shared" si="1"/>
        <v>330</v>
      </c>
      <c r="J33" s="416">
        <v>330</v>
      </c>
      <c r="K33" s="418"/>
      <c r="L33" s="419">
        <f t="shared" si="6"/>
        <v>20</v>
      </c>
      <c r="M33" s="219">
        <f t="shared" si="7"/>
        <v>0.0645161290322581</v>
      </c>
      <c r="N33" s="409">
        <v>392</v>
      </c>
      <c r="O33">
        <f t="shared" si="0"/>
        <v>7</v>
      </c>
    </row>
    <row r="34" ht="15.75" spans="1:16">
      <c r="A34" s="414">
        <v>2010350</v>
      </c>
      <c r="B34" s="415" t="s">
        <v>162</v>
      </c>
      <c r="C34" s="416">
        <v>67</v>
      </c>
      <c r="D34" s="416">
        <v>77</v>
      </c>
      <c r="E34" s="416">
        <v>77</v>
      </c>
      <c r="F34" s="219">
        <v>1</v>
      </c>
      <c r="G34" s="416">
        <v>11</v>
      </c>
      <c r="H34" s="219">
        <v>0.1667</v>
      </c>
      <c r="I34" s="417">
        <f t="shared" si="1"/>
        <v>73</v>
      </c>
      <c r="J34" s="416">
        <v>73</v>
      </c>
      <c r="K34" s="418"/>
      <c r="L34" s="419">
        <f t="shared" si="6"/>
        <v>6</v>
      </c>
      <c r="M34" s="219">
        <f t="shared" si="7"/>
        <v>0.0895522388059701</v>
      </c>
      <c r="N34" s="409">
        <v>66</v>
      </c>
      <c r="O34">
        <f t="shared" si="0"/>
        <v>7</v>
      </c>
    </row>
    <row r="35" ht="15.75" spans="1:16">
      <c r="A35" s="414">
        <v>2010399</v>
      </c>
      <c r="B35" s="415" t="s">
        <v>172</v>
      </c>
      <c r="C35" s="416">
        <v>853</v>
      </c>
      <c r="D35" s="416">
        <v>283</v>
      </c>
      <c r="E35" s="416">
        <v>248</v>
      </c>
      <c r="F35" s="219">
        <v>0.8763</v>
      </c>
      <c r="G35" s="416">
        <v>73</v>
      </c>
      <c r="H35" s="219">
        <v>0.4171</v>
      </c>
      <c r="I35" s="417">
        <f t="shared" si="1"/>
        <v>220</v>
      </c>
      <c r="J35" s="416">
        <v>220</v>
      </c>
      <c r="K35" s="418"/>
      <c r="L35" s="419">
        <f t="shared" si="6"/>
        <v>-633</v>
      </c>
      <c r="M35" s="219">
        <f t="shared" si="7"/>
        <v>-0.742086752637749</v>
      </c>
      <c r="N35" s="409">
        <v>175</v>
      </c>
      <c r="O35">
        <f t="shared" si="0"/>
        <v>7</v>
      </c>
    </row>
    <row r="36" ht="15.75" spans="1:16">
      <c r="A36" s="410">
        <v>20104</v>
      </c>
      <c r="B36" s="421" t="s">
        <v>173</v>
      </c>
      <c r="C36" s="412">
        <v>455</v>
      </c>
      <c r="D36" s="406">
        <v>1428</v>
      </c>
      <c r="E36" s="406">
        <v>2917</v>
      </c>
      <c r="F36" s="407">
        <v>2.0427</v>
      </c>
      <c r="G36" s="406">
        <v>-3241</v>
      </c>
      <c r="H36" s="407">
        <v>-0.5263</v>
      </c>
      <c r="I36" s="406">
        <f t="shared" si="1"/>
        <v>887</v>
      </c>
      <c r="J36" s="412">
        <v>478</v>
      </c>
      <c r="K36" s="413">
        <f>SUM(K37:K41)</f>
        <v>409</v>
      </c>
      <c r="L36" s="406">
        <f t="shared" si="6"/>
        <v>432</v>
      </c>
      <c r="M36" s="407">
        <f t="shared" si="7"/>
        <v>0.949450549450549</v>
      </c>
      <c r="N36" s="409">
        <v>6158</v>
      </c>
      <c r="O36">
        <f t="shared" si="0"/>
        <v>5</v>
      </c>
    </row>
    <row r="37" ht="15.75" spans="1:16">
      <c r="A37" s="414">
        <v>2010401</v>
      </c>
      <c r="B37" s="415" t="s">
        <v>152</v>
      </c>
      <c r="C37" s="416">
        <v>396</v>
      </c>
      <c r="D37" s="416">
        <v>427</v>
      </c>
      <c r="E37" s="416">
        <v>426</v>
      </c>
      <c r="F37" s="219">
        <v>0.9977</v>
      </c>
      <c r="G37" s="416">
        <v>90</v>
      </c>
      <c r="H37" s="219">
        <v>0.2679</v>
      </c>
      <c r="I37" s="417">
        <f t="shared" si="1"/>
        <v>467</v>
      </c>
      <c r="J37" s="416">
        <v>467</v>
      </c>
      <c r="K37" s="418"/>
      <c r="L37" s="419">
        <f t="shared" si="6"/>
        <v>71</v>
      </c>
      <c r="M37" s="219">
        <f t="shared" si="7"/>
        <v>0.179292929292929</v>
      </c>
      <c r="N37" s="409">
        <v>336</v>
      </c>
      <c r="O37">
        <f t="shared" si="0"/>
        <v>7</v>
      </c>
    </row>
    <row r="38" ht="15.75" spans="1:16">
      <c r="A38" s="414">
        <v>2010402</v>
      </c>
      <c r="B38" s="415" t="s">
        <v>153</v>
      </c>
      <c r="C38" s="416">
        <v>0</v>
      </c>
      <c r="D38" s="416">
        <v>1</v>
      </c>
      <c r="E38" s="416">
        <v>0</v>
      </c>
      <c r="F38" s="219">
        <v>0</v>
      </c>
      <c r="G38" s="416">
        <v>-110</v>
      </c>
      <c r="H38" s="219">
        <v>-1</v>
      </c>
      <c r="I38" s="417">
        <f t="shared" si="1"/>
        <v>11</v>
      </c>
      <c r="J38" s="416">
        <v>11</v>
      </c>
      <c r="K38" s="418"/>
      <c r="L38" s="419">
        <f t="shared" si="6"/>
        <v>11</v>
      </c>
      <c r="M38" s="219" t="str">
        <f t="shared" si="7"/>
        <v/>
      </c>
      <c r="N38" s="409">
        <v>110</v>
      </c>
      <c r="O38">
        <f t="shared" si="0"/>
        <v>7</v>
      </c>
    </row>
    <row r="39" ht="15.75" spans="1:16">
      <c r="A39" s="414">
        <v>2010408</v>
      </c>
      <c r="B39" s="415" t="s">
        <v>174</v>
      </c>
      <c r="C39" s="409">
        <v>0</v>
      </c>
      <c r="D39" s="409">
        <v>0</v>
      </c>
      <c r="E39" s="409">
        <v>0</v>
      </c>
      <c r="F39" s="420"/>
      <c r="G39" s="409">
        <v>0</v>
      </c>
      <c r="H39" s="420"/>
      <c r="I39" s="417">
        <f t="shared" si="1"/>
        <v>0</v>
      </c>
      <c r="J39" s="409">
        <v>0</v>
      </c>
      <c r="K39" s="418"/>
      <c r="L39" s="419">
        <f t="shared" si="6"/>
        <v>0</v>
      </c>
      <c r="M39" s="219" t="str">
        <f t="shared" si="7"/>
        <v/>
      </c>
      <c r="N39" s="409">
        <v>0</v>
      </c>
      <c r="O39">
        <f t="shared" si="0"/>
        <v>7</v>
      </c>
      <c r="P39" t="s">
        <v>156</v>
      </c>
    </row>
    <row r="40" ht="15.75" spans="1:16">
      <c r="A40" s="414">
        <v>2010450</v>
      </c>
      <c r="B40" s="415" t="s">
        <v>162</v>
      </c>
      <c r="C40" s="409">
        <v>0</v>
      </c>
      <c r="D40" s="409">
        <v>0</v>
      </c>
      <c r="E40" s="409">
        <v>0</v>
      </c>
      <c r="F40" s="420"/>
      <c r="G40" s="409">
        <v>0</v>
      </c>
      <c r="H40" s="420"/>
      <c r="I40" s="417">
        <f t="shared" si="1"/>
        <v>0</v>
      </c>
      <c r="J40" s="409">
        <v>0</v>
      </c>
      <c r="K40" s="418"/>
      <c r="L40" s="419">
        <f t="shared" si="6"/>
        <v>0</v>
      </c>
      <c r="M40" s="219" t="str">
        <f t="shared" si="7"/>
        <v/>
      </c>
      <c r="N40" s="409">
        <v>0</v>
      </c>
      <c r="O40">
        <f t="shared" si="0"/>
        <v>7</v>
      </c>
      <c r="P40" t="s">
        <v>156</v>
      </c>
    </row>
    <row r="41" ht="15.75" spans="1:16">
      <c r="A41" s="414">
        <v>2010499</v>
      </c>
      <c r="B41" s="415" t="s">
        <v>175</v>
      </c>
      <c r="C41" s="416">
        <v>59</v>
      </c>
      <c r="D41" s="417">
        <v>1000</v>
      </c>
      <c r="E41" s="416">
        <v>2491</v>
      </c>
      <c r="F41" s="219">
        <v>2.491</v>
      </c>
      <c r="G41" s="417">
        <v>-3221</v>
      </c>
      <c r="H41" s="219">
        <v>-0.5639</v>
      </c>
      <c r="I41" s="417">
        <f t="shared" si="1"/>
        <v>409</v>
      </c>
      <c r="J41" s="416">
        <v>0</v>
      </c>
      <c r="K41" s="418">
        <v>409</v>
      </c>
      <c r="L41" s="419">
        <f t="shared" si="6"/>
        <v>350</v>
      </c>
      <c r="M41" s="219">
        <f t="shared" si="7"/>
        <v>5.93220338983051</v>
      </c>
      <c r="N41" s="409">
        <v>5712</v>
      </c>
      <c r="O41">
        <f t="shared" si="0"/>
        <v>7</v>
      </c>
    </row>
    <row r="42" ht="15.75" spans="1:16">
      <c r="A42" s="410">
        <v>20105</v>
      </c>
      <c r="B42" s="421" t="s">
        <v>176</v>
      </c>
      <c r="C42" s="412">
        <v>488</v>
      </c>
      <c r="D42" s="412">
        <v>549</v>
      </c>
      <c r="E42" s="412">
        <v>471</v>
      </c>
      <c r="F42" s="407">
        <v>0.8579</v>
      </c>
      <c r="G42" s="412">
        <v>63</v>
      </c>
      <c r="H42" s="407">
        <v>0.1544</v>
      </c>
      <c r="I42" s="406">
        <f t="shared" si="1"/>
        <v>328</v>
      </c>
      <c r="J42" s="412">
        <v>328</v>
      </c>
      <c r="K42" s="413">
        <f>SUM(K43:K52)</f>
        <v>0</v>
      </c>
      <c r="L42" s="406">
        <f t="shared" si="6"/>
        <v>-160</v>
      </c>
      <c r="M42" s="407">
        <f t="shared" si="7"/>
        <v>-0.327868852459016</v>
      </c>
      <c r="N42" s="409">
        <v>408</v>
      </c>
      <c r="O42">
        <f t="shared" si="0"/>
        <v>5</v>
      </c>
    </row>
    <row r="43" ht="15.75" spans="1:16">
      <c r="A43" s="414">
        <v>2010501</v>
      </c>
      <c r="B43" s="415" t="s">
        <v>152</v>
      </c>
      <c r="C43" s="416">
        <v>293</v>
      </c>
      <c r="D43" s="416">
        <v>305</v>
      </c>
      <c r="E43" s="416">
        <v>301</v>
      </c>
      <c r="F43" s="219">
        <v>0.9869</v>
      </c>
      <c r="G43" s="416">
        <v>180</v>
      </c>
      <c r="H43" s="219">
        <v>1.4876</v>
      </c>
      <c r="I43" s="417">
        <f t="shared" si="1"/>
        <v>108</v>
      </c>
      <c r="J43" s="416">
        <v>108</v>
      </c>
      <c r="K43" s="418"/>
      <c r="L43" s="419">
        <f t="shared" ref="L43:L53" si="8">I43-C43</f>
        <v>-185</v>
      </c>
      <c r="M43" s="219">
        <f t="shared" ref="M43:M53" si="9">IFERROR(L43/C43,"")</f>
        <v>-0.631399317406143</v>
      </c>
      <c r="N43" s="409">
        <v>121</v>
      </c>
      <c r="O43">
        <f t="shared" si="0"/>
        <v>7</v>
      </c>
    </row>
    <row r="44" ht="15.75" spans="1:16">
      <c r="A44" s="414">
        <v>2010502</v>
      </c>
      <c r="B44" s="415" t="s">
        <v>153</v>
      </c>
      <c r="C44" s="416">
        <v>65</v>
      </c>
      <c r="D44" s="416">
        <v>68</v>
      </c>
      <c r="E44" s="416">
        <v>64</v>
      </c>
      <c r="F44" s="219">
        <v>0.9412</v>
      </c>
      <c r="G44" s="416">
        <v>-16</v>
      </c>
      <c r="H44" s="219">
        <v>-0.2</v>
      </c>
      <c r="I44" s="417">
        <f t="shared" si="1"/>
        <v>61</v>
      </c>
      <c r="J44" s="416">
        <v>61</v>
      </c>
      <c r="K44" s="418"/>
      <c r="L44" s="419">
        <f t="shared" si="8"/>
        <v>-4</v>
      </c>
      <c r="M44" s="219">
        <f t="shared" si="9"/>
        <v>-0.0615384615384615</v>
      </c>
      <c r="N44" s="409">
        <v>80</v>
      </c>
      <c r="O44">
        <f t="shared" si="0"/>
        <v>7</v>
      </c>
    </row>
    <row r="45" ht="15.75" spans="1:16">
      <c r="A45" s="414">
        <v>2010503</v>
      </c>
      <c r="B45" s="415" t="s">
        <v>154</v>
      </c>
      <c r="C45" s="409">
        <v>0</v>
      </c>
      <c r="D45" s="409">
        <v>0</v>
      </c>
      <c r="E45" s="409">
        <v>0</v>
      </c>
      <c r="F45" s="420"/>
      <c r="G45" s="409">
        <v>0</v>
      </c>
      <c r="H45" s="420"/>
      <c r="I45" s="417">
        <f t="shared" si="1"/>
        <v>0</v>
      </c>
      <c r="J45" s="409">
        <v>0</v>
      </c>
      <c r="K45" s="418"/>
      <c r="L45" s="419">
        <f t="shared" si="8"/>
        <v>0</v>
      </c>
      <c r="M45" s="219" t="str">
        <f t="shared" si="9"/>
        <v/>
      </c>
      <c r="N45" s="409">
        <v>0</v>
      </c>
      <c r="O45">
        <f t="shared" si="0"/>
        <v>7</v>
      </c>
      <c r="P45" t="s">
        <v>156</v>
      </c>
    </row>
    <row r="46" ht="15.75" spans="1:16">
      <c r="A46" s="414">
        <v>2010504</v>
      </c>
      <c r="B46" s="415" t="s">
        <v>177</v>
      </c>
      <c r="C46" s="409">
        <v>0</v>
      </c>
      <c r="D46" s="409">
        <v>0</v>
      </c>
      <c r="E46" s="409">
        <v>0</v>
      </c>
      <c r="F46" s="420"/>
      <c r="G46" s="409">
        <v>0</v>
      </c>
      <c r="H46" s="420"/>
      <c r="I46" s="417">
        <f t="shared" si="1"/>
        <v>0</v>
      </c>
      <c r="J46" s="409">
        <v>0</v>
      </c>
      <c r="K46" s="418"/>
      <c r="L46" s="419">
        <f t="shared" si="8"/>
        <v>0</v>
      </c>
      <c r="M46" s="219" t="str">
        <f t="shared" si="9"/>
        <v/>
      </c>
      <c r="N46" s="409">
        <v>0</v>
      </c>
      <c r="O46">
        <f t="shared" si="0"/>
        <v>7</v>
      </c>
      <c r="P46" t="s">
        <v>156</v>
      </c>
    </row>
    <row r="47" ht="15.75" spans="1:16">
      <c r="A47" s="414">
        <v>2010505</v>
      </c>
      <c r="B47" s="415" t="s">
        <v>178</v>
      </c>
      <c r="C47" s="416">
        <v>84</v>
      </c>
      <c r="D47" s="416">
        <v>84</v>
      </c>
      <c r="E47" s="416">
        <v>45</v>
      </c>
      <c r="F47" s="219">
        <v>0.5357</v>
      </c>
      <c r="G47" s="416">
        <v>-51</v>
      </c>
      <c r="H47" s="219">
        <v>-0.5313</v>
      </c>
      <c r="I47" s="417">
        <f t="shared" si="1"/>
        <v>134</v>
      </c>
      <c r="J47" s="416">
        <v>134</v>
      </c>
      <c r="K47" s="418"/>
      <c r="L47" s="419">
        <f t="shared" si="8"/>
        <v>50</v>
      </c>
      <c r="M47" s="219">
        <f t="shared" si="9"/>
        <v>0.595238095238095</v>
      </c>
      <c r="N47" s="409">
        <v>96</v>
      </c>
      <c r="O47">
        <f t="shared" si="0"/>
        <v>7</v>
      </c>
    </row>
    <row r="48" ht="15.75" spans="1:16">
      <c r="A48" s="414">
        <v>2010506</v>
      </c>
      <c r="B48" s="415" t="s">
        <v>179</v>
      </c>
      <c r="C48" s="416">
        <v>28</v>
      </c>
      <c r="D48" s="416">
        <v>47</v>
      </c>
      <c r="E48" s="416">
        <v>37</v>
      </c>
      <c r="F48" s="219">
        <v>0.7872</v>
      </c>
      <c r="G48" s="416">
        <v>-3</v>
      </c>
      <c r="H48" s="219">
        <v>-0.075</v>
      </c>
      <c r="I48" s="417">
        <f t="shared" si="1"/>
        <v>25</v>
      </c>
      <c r="J48" s="416">
        <v>25</v>
      </c>
      <c r="K48" s="418"/>
      <c r="L48" s="419">
        <f t="shared" si="8"/>
        <v>-3</v>
      </c>
      <c r="M48" s="219">
        <f t="shared" si="9"/>
        <v>-0.107142857142857</v>
      </c>
      <c r="N48" s="409">
        <v>40</v>
      </c>
      <c r="O48">
        <f t="shared" si="0"/>
        <v>7</v>
      </c>
    </row>
    <row r="49" ht="15.75" spans="1:16">
      <c r="A49" s="414">
        <v>2010507</v>
      </c>
      <c r="B49" s="415" t="s">
        <v>180</v>
      </c>
      <c r="C49" s="416">
        <v>18</v>
      </c>
      <c r="D49" s="416">
        <v>45</v>
      </c>
      <c r="E49" s="416">
        <v>24</v>
      </c>
      <c r="F49" s="219">
        <v>0.5333</v>
      </c>
      <c r="G49" s="416">
        <v>-29</v>
      </c>
      <c r="H49" s="219">
        <v>-0.5472</v>
      </c>
      <c r="I49" s="417">
        <f t="shared" si="1"/>
        <v>0</v>
      </c>
      <c r="J49" s="416">
        <v>0</v>
      </c>
      <c r="K49" s="418"/>
      <c r="L49" s="419">
        <f t="shared" si="8"/>
        <v>-18</v>
      </c>
      <c r="M49" s="219">
        <f t="shared" si="9"/>
        <v>-1</v>
      </c>
      <c r="N49" s="409">
        <v>53</v>
      </c>
      <c r="O49">
        <f t="shared" si="0"/>
        <v>7</v>
      </c>
    </row>
    <row r="50" ht="15.75" spans="1:16">
      <c r="A50" s="414">
        <v>2010508</v>
      </c>
      <c r="B50" s="415" t="s">
        <v>181</v>
      </c>
      <c r="C50" s="409">
        <v>0</v>
      </c>
      <c r="D50" s="409">
        <v>0</v>
      </c>
      <c r="E50" s="409">
        <v>0</v>
      </c>
      <c r="F50" s="420"/>
      <c r="G50" s="409">
        <v>0</v>
      </c>
      <c r="H50" s="420"/>
      <c r="I50" s="417">
        <f t="shared" si="1"/>
        <v>0</v>
      </c>
      <c r="J50" s="409">
        <v>0</v>
      </c>
      <c r="K50" s="418"/>
      <c r="L50" s="419">
        <f t="shared" si="8"/>
        <v>0</v>
      </c>
      <c r="M50" s="219" t="str">
        <f t="shared" si="9"/>
        <v/>
      </c>
      <c r="N50" s="409">
        <v>0</v>
      </c>
      <c r="O50">
        <f t="shared" si="0"/>
        <v>7</v>
      </c>
      <c r="P50" t="s">
        <v>156</v>
      </c>
    </row>
    <row r="51" ht="15.75" spans="1:16">
      <c r="A51" s="414">
        <v>2010550</v>
      </c>
      <c r="B51" s="415" t="s">
        <v>162</v>
      </c>
      <c r="C51" s="416">
        <v>0</v>
      </c>
      <c r="D51" s="416">
        <v>0</v>
      </c>
      <c r="E51" s="416">
        <v>0</v>
      </c>
      <c r="F51" s="219"/>
      <c r="G51" s="416">
        <v>-18</v>
      </c>
      <c r="H51" s="219">
        <v>-1</v>
      </c>
      <c r="I51" s="417">
        <f t="shared" si="1"/>
        <v>0</v>
      </c>
      <c r="J51" s="416">
        <v>0</v>
      </c>
      <c r="K51" s="418"/>
      <c r="L51" s="419">
        <f t="shared" si="8"/>
        <v>0</v>
      </c>
      <c r="M51" s="219" t="str">
        <f t="shared" si="9"/>
        <v/>
      </c>
      <c r="N51" s="409">
        <v>18</v>
      </c>
      <c r="O51">
        <f t="shared" si="0"/>
        <v>7</v>
      </c>
    </row>
    <row r="52" ht="15.75" spans="1:16">
      <c r="A52" s="414">
        <v>2010599</v>
      </c>
      <c r="B52" s="415" t="s">
        <v>182</v>
      </c>
      <c r="C52" s="409">
        <v>0</v>
      </c>
      <c r="D52" s="409">
        <v>0</v>
      </c>
      <c r="E52" s="409">
        <v>0</v>
      </c>
      <c r="F52" s="420"/>
      <c r="G52" s="409">
        <v>0</v>
      </c>
      <c r="H52" s="420"/>
      <c r="I52" s="417">
        <f t="shared" si="1"/>
        <v>0</v>
      </c>
      <c r="J52" s="409">
        <v>0</v>
      </c>
      <c r="K52" s="418"/>
      <c r="L52" s="419">
        <f t="shared" si="8"/>
        <v>0</v>
      </c>
      <c r="M52" s="219" t="str">
        <f t="shared" si="9"/>
        <v/>
      </c>
      <c r="N52" s="409">
        <v>0</v>
      </c>
      <c r="O52">
        <f t="shared" si="0"/>
        <v>7</v>
      </c>
      <c r="P52" t="s">
        <v>156</v>
      </c>
    </row>
    <row r="53" ht="15.75" spans="1:16">
      <c r="A53" s="410">
        <v>20106</v>
      </c>
      <c r="B53" s="421" t="s">
        <v>183</v>
      </c>
      <c r="C53" s="406">
        <v>1608</v>
      </c>
      <c r="D53" s="406">
        <v>1868</v>
      </c>
      <c r="E53" s="406">
        <v>1272</v>
      </c>
      <c r="F53" s="407">
        <v>0.6809</v>
      </c>
      <c r="G53" s="412">
        <v>-99</v>
      </c>
      <c r="H53" s="407">
        <v>-0.0722</v>
      </c>
      <c r="I53" s="406">
        <f t="shared" si="1"/>
        <v>1283</v>
      </c>
      <c r="J53" s="406">
        <v>1283</v>
      </c>
      <c r="K53" s="413">
        <f>SUM(K54:K63)</f>
        <v>0</v>
      </c>
      <c r="L53" s="406">
        <f t="shared" si="8"/>
        <v>-325</v>
      </c>
      <c r="M53" s="407">
        <f t="shared" si="9"/>
        <v>-0.202114427860697</v>
      </c>
      <c r="N53" s="409">
        <v>1371</v>
      </c>
      <c r="O53">
        <f t="shared" si="0"/>
        <v>5</v>
      </c>
    </row>
    <row r="54" ht="15.75" spans="1:16">
      <c r="A54" s="414">
        <v>2010601</v>
      </c>
      <c r="B54" s="415" t="s">
        <v>152</v>
      </c>
      <c r="C54" s="416">
        <v>865</v>
      </c>
      <c r="D54" s="417">
        <v>1109</v>
      </c>
      <c r="E54" s="416">
        <v>890</v>
      </c>
      <c r="F54" s="219">
        <v>0.8025</v>
      </c>
      <c r="G54" s="416">
        <v>-85</v>
      </c>
      <c r="H54" s="219">
        <v>-0.0872</v>
      </c>
      <c r="I54" s="417">
        <f t="shared" si="1"/>
        <v>711</v>
      </c>
      <c r="J54" s="416">
        <v>711</v>
      </c>
      <c r="K54" s="418"/>
      <c r="L54" s="419">
        <f t="shared" ref="L54:L64" si="10">I54-C54</f>
        <v>-154</v>
      </c>
      <c r="M54" s="219">
        <f t="shared" ref="M54:M64" si="11">IFERROR(L54/C54,"")</f>
        <v>-0.178034682080925</v>
      </c>
      <c r="N54" s="409">
        <v>975</v>
      </c>
      <c r="O54">
        <f t="shared" si="0"/>
        <v>7</v>
      </c>
    </row>
    <row r="55" ht="15.75" spans="1:16">
      <c r="A55" s="414">
        <v>2010602</v>
      </c>
      <c r="B55" s="415" t="s">
        <v>153</v>
      </c>
      <c r="C55" s="416">
        <v>31</v>
      </c>
      <c r="D55" s="416">
        <v>31</v>
      </c>
      <c r="E55" s="416">
        <v>25</v>
      </c>
      <c r="F55" s="219">
        <v>0.8065</v>
      </c>
      <c r="G55" s="416">
        <v>-90</v>
      </c>
      <c r="H55" s="219">
        <v>-0.7826</v>
      </c>
      <c r="I55" s="417">
        <f t="shared" si="1"/>
        <v>33</v>
      </c>
      <c r="J55" s="416">
        <v>33</v>
      </c>
      <c r="K55" s="418"/>
      <c r="L55" s="419">
        <f t="shared" si="10"/>
        <v>2</v>
      </c>
      <c r="M55" s="219">
        <f t="shared" si="11"/>
        <v>0.0645161290322581</v>
      </c>
      <c r="N55" s="409">
        <v>115</v>
      </c>
      <c r="O55">
        <f t="shared" si="0"/>
        <v>7</v>
      </c>
    </row>
    <row r="56" ht="15.75" spans="1:16">
      <c r="A56" s="414">
        <v>2010603</v>
      </c>
      <c r="B56" s="415" t="s">
        <v>154</v>
      </c>
      <c r="C56" s="409">
        <v>0</v>
      </c>
      <c r="D56" s="409">
        <v>0</v>
      </c>
      <c r="E56" s="409">
        <v>0</v>
      </c>
      <c r="F56" s="420"/>
      <c r="G56" s="409">
        <v>0</v>
      </c>
      <c r="H56" s="420"/>
      <c r="I56" s="417">
        <f t="shared" si="1"/>
        <v>0</v>
      </c>
      <c r="J56" s="409">
        <v>0</v>
      </c>
      <c r="K56" s="418"/>
      <c r="L56" s="419">
        <f t="shared" si="10"/>
        <v>0</v>
      </c>
      <c r="M56" s="219" t="str">
        <f t="shared" si="11"/>
        <v/>
      </c>
      <c r="N56" s="409">
        <v>0</v>
      </c>
      <c r="O56">
        <f t="shared" si="0"/>
        <v>7</v>
      </c>
      <c r="P56" t="s">
        <v>156</v>
      </c>
    </row>
    <row r="57" ht="15.75" spans="1:16">
      <c r="A57" s="414">
        <v>2010604</v>
      </c>
      <c r="B57" s="415" t="s">
        <v>184</v>
      </c>
      <c r="C57" s="416">
        <v>0</v>
      </c>
      <c r="D57" s="416">
        <v>0</v>
      </c>
      <c r="E57" s="416">
        <v>0</v>
      </c>
      <c r="F57" s="219"/>
      <c r="G57" s="416">
        <v>-6</v>
      </c>
      <c r="H57" s="219">
        <v>-1</v>
      </c>
      <c r="I57" s="417">
        <f t="shared" si="1"/>
        <v>0</v>
      </c>
      <c r="J57" s="416">
        <v>0</v>
      </c>
      <c r="K57" s="418"/>
      <c r="L57" s="419">
        <f t="shared" si="10"/>
        <v>0</v>
      </c>
      <c r="M57" s="219" t="str">
        <f t="shared" si="11"/>
        <v/>
      </c>
      <c r="N57" s="409">
        <v>6</v>
      </c>
      <c r="O57">
        <f t="shared" si="0"/>
        <v>7</v>
      </c>
    </row>
    <row r="58" ht="15.75" spans="1:16">
      <c r="A58" s="414">
        <v>2010605</v>
      </c>
      <c r="B58" s="415" t="s">
        <v>185</v>
      </c>
      <c r="C58" s="416">
        <v>0</v>
      </c>
      <c r="D58" s="416">
        <v>0</v>
      </c>
      <c r="E58" s="416">
        <v>0</v>
      </c>
      <c r="F58" s="219"/>
      <c r="G58" s="416">
        <v>-20</v>
      </c>
      <c r="H58" s="219">
        <v>-1</v>
      </c>
      <c r="I58" s="417">
        <f t="shared" si="1"/>
        <v>0</v>
      </c>
      <c r="J58" s="416">
        <v>0</v>
      </c>
      <c r="K58" s="418"/>
      <c r="L58" s="419">
        <f t="shared" si="10"/>
        <v>0</v>
      </c>
      <c r="M58" s="219" t="str">
        <f t="shared" si="11"/>
        <v/>
      </c>
      <c r="N58" s="409">
        <v>20</v>
      </c>
      <c r="O58">
        <f t="shared" si="0"/>
        <v>7</v>
      </c>
    </row>
    <row r="59" ht="15.75" spans="1:16">
      <c r="A59" s="414">
        <v>2010606</v>
      </c>
      <c r="B59" s="415" t="s">
        <v>186</v>
      </c>
      <c r="C59" s="416">
        <v>0</v>
      </c>
      <c r="D59" s="416">
        <v>0</v>
      </c>
      <c r="E59" s="416">
        <v>0</v>
      </c>
      <c r="F59" s="219"/>
      <c r="G59" s="416">
        <v>-8</v>
      </c>
      <c r="H59" s="219">
        <v>-1</v>
      </c>
      <c r="I59" s="417">
        <f t="shared" si="1"/>
        <v>0</v>
      </c>
      <c r="J59" s="416">
        <v>0</v>
      </c>
      <c r="K59" s="418"/>
      <c r="L59" s="419">
        <f t="shared" si="10"/>
        <v>0</v>
      </c>
      <c r="M59" s="219" t="str">
        <f t="shared" si="11"/>
        <v/>
      </c>
      <c r="N59" s="409">
        <v>8</v>
      </c>
      <c r="O59">
        <f t="shared" si="0"/>
        <v>7</v>
      </c>
    </row>
    <row r="60" ht="15.75" spans="1:16">
      <c r="A60" s="414">
        <v>2010607</v>
      </c>
      <c r="B60" s="415" t="s">
        <v>187</v>
      </c>
      <c r="C60" s="416">
        <v>120</v>
      </c>
      <c r="D60" s="416">
        <v>120</v>
      </c>
      <c r="E60" s="416">
        <v>107</v>
      </c>
      <c r="F60" s="219">
        <v>0.8917</v>
      </c>
      <c r="G60" s="416">
        <v>-2</v>
      </c>
      <c r="H60" s="219">
        <v>-0.0183</v>
      </c>
      <c r="I60" s="417">
        <f t="shared" si="1"/>
        <v>120</v>
      </c>
      <c r="J60" s="416">
        <v>120</v>
      </c>
      <c r="K60" s="418"/>
      <c r="L60" s="419">
        <f t="shared" si="10"/>
        <v>0</v>
      </c>
      <c r="M60" s="219">
        <f t="shared" si="11"/>
        <v>0</v>
      </c>
      <c r="N60" s="409">
        <v>109</v>
      </c>
      <c r="O60">
        <f t="shared" si="0"/>
        <v>7</v>
      </c>
    </row>
    <row r="61" ht="15.75" spans="1:16">
      <c r="A61" s="414">
        <v>2010608</v>
      </c>
      <c r="B61" s="415" t="s">
        <v>188</v>
      </c>
      <c r="C61" s="416">
        <v>207</v>
      </c>
      <c r="D61" s="416">
        <v>207</v>
      </c>
      <c r="E61" s="416">
        <v>114</v>
      </c>
      <c r="F61" s="219">
        <v>0.5507</v>
      </c>
      <c r="G61" s="416">
        <v>43</v>
      </c>
      <c r="H61" s="219">
        <v>0.6056</v>
      </c>
      <c r="I61" s="417">
        <f t="shared" si="1"/>
        <v>266</v>
      </c>
      <c r="J61" s="416">
        <v>266</v>
      </c>
      <c r="K61" s="418"/>
      <c r="L61" s="419">
        <f t="shared" si="10"/>
        <v>59</v>
      </c>
      <c r="M61" s="219">
        <f t="shared" si="11"/>
        <v>0.285024154589372</v>
      </c>
      <c r="N61" s="409">
        <v>71</v>
      </c>
      <c r="O61">
        <f t="shared" si="0"/>
        <v>7</v>
      </c>
    </row>
    <row r="62" ht="15.75" spans="1:16">
      <c r="A62" s="414">
        <v>2010650</v>
      </c>
      <c r="B62" s="415" t="s">
        <v>162</v>
      </c>
      <c r="C62" s="416">
        <v>31</v>
      </c>
      <c r="D62" s="416">
        <v>35</v>
      </c>
      <c r="E62" s="416">
        <v>35</v>
      </c>
      <c r="F62" s="219">
        <v>1</v>
      </c>
      <c r="G62" s="416">
        <v>19</v>
      </c>
      <c r="H62" s="219">
        <v>1.1875</v>
      </c>
      <c r="I62" s="417">
        <f t="shared" si="1"/>
        <v>33</v>
      </c>
      <c r="J62" s="416">
        <v>33</v>
      </c>
      <c r="K62" s="418"/>
      <c r="L62" s="419">
        <f t="shared" si="10"/>
        <v>2</v>
      </c>
      <c r="M62" s="219">
        <f t="shared" si="11"/>
        <v>0.0645161290322581</v>
      </c>
      <c r="N62" s="409">
        <v>16</v>
      </c>
      <c r="O62">
        <f t="shared" si="0"/>
        <v>7</v>
      </c>
    </row>
    <row r="63" ht="15.75" spans="1:16">
      <c r="A63" s="414">
        <v>2010699</v>
      </c>
      <c r="B63" s="415" t="s">
        <v>189</v>
      </c>
      <c r="C63" s="416">
        <v>354</v>
      </c>
      <c r="D63" s="416">
        <v>366</v>
      </c>
      <c r="E63" s="416">
        <v>101</v>
      </c>
      <c r="F63" s="219">
        <v>0.276</v>
      </c>
      <c r="G63" s="416">
        <v>50</v>
      </c>
      <c r="H63" s="219">
        <v>0.9804</v>
      </c>
      <c r="I63" s="417">
        <f t="shared" si="1"/>
        <v>120</v>
      </c>
      <c r="J63" s="416">
        <v>120</v>
      </c>
      <c r="K63" s="418"/>
      <c r="L63" s="419">
        <f t="shared" si="10"/>
        <v>-234</v>
      </c>
      <c r="M63" s="219">
        <f t="shared" si="11"/>
        <v>-0.661016949152542</v>
      </c>
      <c r="N63" s="409">
        <v>51</v>
      </c>
      <c r="O63">
        <f t="shared" si="0"/>
        <v>7</v>
      </c>
    </row>
    <row r="64" ht="15.75" spans="1:16">
      <c r="A64" s="410">
        <v>20107</v>
      </c>
      <c r="B64" s="421" t="s">
        <v>190</v>
      </c>
      <c r="C64" s="412">
        <v>650</v>
      </c>
      <c r="D64" s="412">
        <v>650</v>
      </c>
      <c r="E64" s="412">
        <v>650</v>
      </c>
      <c r="F64" s="407">
        <v>1</v>
      </c>
      <c r="G64" s="412">
        <v>-48</v>
      </c>
      <c r="H64" s="407">
        <v>-0.0688</v>
      </c>
      <c r="I64" s="406">
        <f t="shared" si="1"/>
        <v>650</v>
      </c>
      <c r="J64" s="412">
        <v>650</v>
      </c>
      <c r="K64" s="413">
        <f>SUM(K65:K71)</f>
        <v>0</v>
      </c>
      <c r="L64" s="406">
        <f t="shared" si="10"/>
        <v>0</v>
      </c>
      <c r="M64" s="407">
        <f t="shared" si="11"/>
        <v>0</v>
      </c>
      <c r="N64" s="409">
        <v>698</v>
      </c>
      <c r="O64">
        <f t="shared" si="0"/>
        <v>5</v>
      </c>
    </row>
    <row r="65" ht="15.75" spans="1:16">
      <c r="A65" s="414">
        <v>2010701</v>
      </c>
      <c r="B65" s="415" t="s">
        <v>152</v>
      </c>
      <c r="C65" s="409">
        <v>0</v>
      </c>
      <c r="D65" s="409">
        <v>0</v>
      </c>
      <c r="E65" s="409">
        <v>0</v>
      </c>
      <c r="F65" s="420"/>
      <c r="G65" s="409">
        <v>0</v>
      </c>
      <c r="H65" s="420"/>
      <c r="I65" s="417">
        <f t="shared" si="1"/>
        <v>0</v>
      </c>
      <c r="J65" s="409">
        <v>0</v>
      </c>
      <c r="K65" s="418"/>
      <c r="L65" s="419">
        <f t="shared" ref="L65:L72" si="12">I65-C65</f>
        <v>0</v>
      </c>
      <c r="M65" s="219" t="str">
        <f t="shared" ref="M65:M72" si="13">IFERROR(L65/C65,"")</f>
        <v/>
      </c>
      <c r="N65" s="409">
        <v>0</v>
      </c>
      <c r="O65">
        <f t="shared" si="0"/>
        <v>7</v>
      </c>
      <c r="P65" t="s">
        <v>156</v>
      </c>
    </row>
    <row r="66" ht="15.75" spans="1:16">
      <c r="A66" s="414">
        <v>2010702</v>
      </c>
      <c r="B66" s="415" t="s">
        <v>153</v>
      </c>
      <c r="C66" s="409">
        <v>0</v>
      </c>
      <c r="D66" s="409">
        <v>0</v>
      </c>
      <c r="E66" s="409">
        <v>0</v>
      </c>
      <c r="F66" s="420"/>
      <c r="G66" s="409">
        <v>0</v>
      </c>
      <c r="H66" s="420"/>
      <c r="I66" s="417">
        <f t="shared" si="1"/>
        <v>0</v>
      </c>
      <c r="J66" s="409">
        <v>0</v>
      </c>
      <c r="K66" s="418"/>
      <c r="L66" s="419">
        <f t="shared" si="12"/>
        <v>0</v>
      </c>
      <c r="M66" s="219" t="str">
        <f t="shared" si="13"/>
        <v/>
      </c>
      <c r="N66" s="409">
        <v>0</v>
      </c>
      <c r="O66">
        <f t="shared" si="0"/>
        <v>7</v>
      </c>
      <c r="P66" t="s">
        <v>156</v>
      </c>
    </row>
    <row r="67" ht="15.75" spans="1:16">
      <c r="A67" s="414">
        <v>2010703</v>
      </c>
      <c r="B67" s="415" t="s">
        <v>154</v>
      </c>
      <c r="C67" s="409">
        <v>0</v>
      </c>
      <c r="D67" s="409">
        <v>0</v>
      </c>
      <c r="E67" s="409">
        <v>0</v>
      </c>
      <c r="F67" s="420"/>
      <c r="G67" s="409">
        <v>0</v>
      </c>
      <c r="H67" s="420"/>
      <c r="I67" s="417">
        <f t="shared" si="1"/>
        <v>0</v>
      </c>
      <c r="J67" s="409">
        <v>0</v>
      </c>
      <c r="K67" s="418"/>
      <c r="L67" s="419">
        <f t="shared" si="12"/>
        <v>0</v>
      </c>
      <c r="M67" s="219" t="str">
        <f t="shared" si="13"/>
        <v/>
      </c>
      <c r="N67" s="409">
        <v>0</v>
      </c>
      <c r="O67">
        <f t="shared" si="0"/>
        <v>7</v>
      </c>
      <c r="P67" t="s">
        <v>156</v>
      </c>
    </row>
    <row r="68" ht="15.75" spans="1:16">
      <c r="A68" s="414">
        <v>2010709</v>
      </c>
      <c r="B68" s="415" t="s">
        <v>187</v>
      </c>
      <c r="C68" s="409">
        <v>0</v>
      </c>
      <c r="D68" s="409">
        <v>0</v>
      </c>
      <c r="E68" s="409">
        <v>0</v>
      </c>
      <c r="F68" s="420"/>
      <c r="G68" s="409">
        <v>0</v>
      </c>
      <c r="H68" s="420"/>
      <c r="I68" s="417">
        <f t="shared" si="1"/>
        <v>0</v>
      </c>
      <c r="J68" s="409">
        <v>0</v>
      </c>
      <c r="K68" s="418"/>
      <c r="L68" s="419">
        <f t="shared" si="12"/>
        <v>0</v>
      </c>
      <c r="M68" s="219" t="str">
        <f t="shared" si="13"/>
        <v/>
      </c>
      <c r="N68" s="409">
        <v>0</v>
      </c>
      <c r="O68">
        <f t="shared" si="0"/>
        <v>7</v>
      </c>
      <c r="P68" t="s">
        <v>156</v>
      </c>
    </row>
    <row r="69" ht="15.75" spans="1:16">
      <c r="A69" s="414">
        <v>2010710</v>
      </c>
      <c r="B69" s="415" t="s">
        <v>191</v>
      </c>
      <c r="C69" s="416">
        <v>650</v>
      </c>
      <c r="D69" s="416">
        <v>650</v>
      </c>
      <c r="E69" s="416">
        <v>650</v>
      </c>
      <c r="F69" s="219">
        <v>1</v>
      </c>
      <c r="G69" s="416">
        <v>-26</v>
      </c>
      <c r="H69" s="219">
        <v>-0.0385</v>
      </c>
      <c r="I69" s="417">
        <f t="shared" si="1"/>
        <v>650</v>
      </c>
      <c r="J69" s="416">
        <v>650</v>
      </c>
      <c r="K69" s="418"/>
      <c r="L69" s="419">
        <f t="shared" si="12"/>
        <v>0</v>
      </c>
      <c r="M69" s="219">
        <f t="shared" si="13"/>
        <v>0</v>
      </c>
      <c r="N69" s="409">
        <v>676</v>
      </c>
      <c r="O69">
        <f t="shared" si="0"/>
        <v>7</v>
      </c>
    </row>
    <row r="70" ht="15.75" spans="1:16">
      <c r="A70" s="414">
        <v>2010750</v>
      </c>
      <c r="B70" s="415" t="s">
        <v>162</v>
      </c>
      <c r="C70" s="409">
        <v>0</v>
      </c>
      <c r="D70" s="409">
        <v>0</v>
      </c>
      <c r="E70" s="409">
        <v>0</v>
      </c>
      <c r="F70" s="420"/>
      <c r="G70" s="409">
        <v>0</v>
      </c>
      <c r="H70" s="420"/>
      <c r="I70" s="417">
        <f t="shared" si="1"/>
        <v>0</v>
      </c>
      <c r="J70" s="409">
        <v>0</v>
      </c>
      <c r="K70" s="418"/>
      <c r="L70" s="419">
        <f t="shared" si="12"/>
        <v>0</v>
      </c>
      <c r="M70" s="219" t="str">
        <f t="shared" si="13"/>
        <v/>
      </c>
      <c r="N70" s="409">
        <v>0</v>
      </c>
      <c r="O70">
        <f t="shared" si="0"/>
        <v>7</v>
      </c>
      <c r="P70" t="s">
        <v>156</v>
      </c>
    </row>
    <row r="71" ht="15.75" spans="1:16">
      <c r="A71" s="414">
        <v>2010799</v>
      </c>
      <c r="B71" s="415" t="s">
        <v>192</v>
      </c>
      <c r="C71" s="416">
        <v>0</v>
      </c>
      <c r="D71" s="416">
        <v>0</v>
      </c>
      <c r="E71" s="416">
        <v>0</v>
      </c>
      <c r="F71" s="219"/>
      <c r="G71" s="416">
        <v>-22</v>
      </c>
      <c r="H71" s="219">
        <v>-1</v>
      </c>
      <c r="I71" s="417">
        <f t="shared" si="1"/>
        <v>0</v>
      </c>
      <c r="J71" s="416">
        <v>0</v>
      </c>
      <c r="K71" s="418"/>
      <c r="L71" s="419">
        <f t="shared" si="12"/>
        <v>0</v>
      </c>
      <c r="M71" s="219" t="str">
        <f t="shared" si="13"/>
        <v/>
      </c>
      <c r="N71" s="409">
        <v>22</v>
      </c>
      <c r="O71">
        <f t="shared" ref="O71:O134" si="14">LEN(A71)</f>
        <v>7</v>
      </c>
    </row>
    <row r="72" ht="15.75" spans="1:16">
      <c r="A72" s="410">
        <v>20108</v>
      </c>
      <c r="B72" s="421" t="s">
        <v>193</v>
      </c>
      <c r="C72" s="412">
        <v>227</v>
      </c>
      <c r="D72" s="412">
        <v>235</v>
      </c>
      <c r="E72" s="412">
        <v>230</v>
      </c>
      <c r="F72" s="407">
        <v>0.9787</v>
      </c>
      <c r="G72" s="412">
        <v>10</v>
      </c>
      <c r="H72" s="407">
        <v>0.0455</v>
      </c>
      <c r="I72" s="406">
        <f t="shared" ref="I72:I135" si="15">J72+K72</f>
        <v>186</v>
      </c>
      <c r="J72" s="412">
        <v>186</v>
      </c>
      <c r="K72" s="413">
        <f>SUM(K73:K80)</f>
        <v>0</v>
      </c>
      <c r="L72" s="406">
        <f t="shared" si="12"/>
        <v>-41</v>
      </c>
      <c r="M72" s="407">
        <f t="shared" si="13"/>
        <v>-0.180616740088106</v>
      </c>
      <c r="N72" s="409">
        <v>220</v>
      </c>
      <c r="O72">
        <f t="shared" si="14"/>
        <v>5</v>
      </c>
    </row>
    <row r="73" ht="15.75" spans="1:16">
      <c r="A73" s="422">
        <v>2010801</v>
      </c>
      <c r="B73" s="415" t="s">
        <v>152</v>
      </c>
      <c r="C73" s="416">
        <v>194</v>
      </c>
      <c r="D73" s="416">
        <v>198</v>
      </c>
      <c r="E73" s="416">
        <v>195</v>
      </c>
      <c r="F73" s="219">
        <v>0.9848</v>
      </c>
      <c r="G73" s="416">
        <v>1</v>
      </c>
      <c r="H73" s="219">
        <v>0.0052</v>
      </c>
      <c r="I73" s="417">
        <f t="shared" si="15"/>
        <v>169</v>
      </c>
      <c r="J73" s="416">
        <v>169</v>
      </c>
      <c r="K73" s="418"/>
      <c r="L73" s="419">
        <f t="shared" ref="L73:L81" si="16">I73-C73</f>
        <v>-25</v>
      </c>
      <c r="M73" s="219">
        <f t="shared" ref="M73:M81" si="17">IFERROR(L73/C73,"")</f>
        <v>-0.128865979381443</v>
      </c>
      <c r="N73" s="409">
        <v>194</v>
      </c>
      <c r="O73">
        <f t="shared" si="14"/>
        <v>7</v>
      </c>
    </row>
    <row r="74" ht="15.75" spans="1:16">
      <c r="A74" s="422">
        <v>2010802</v>
      </c>
      <c r="B74" s="415" t="s">
        <v>153</v>
      </c>
      <c r="C74" s="416">
        <v>18</v>
      </c>
      <c r="D74" s="416">
        <v>22</v>
      </c>
      <c r="E74" s="416">
        <v>20</v>
      </c>
      <c r="F74" s="219">
        <v>0.9091</v>
      </c>
      <c r="G74" s="416">
        <v>-4</v>
      </c>
      <c r="H74" s="219">
        <v>-0.1667</v>
      </c>
      <c r="I74" s="417">
        <f t="shared" si="15"/>
        <v>14</v>
      </c>
      <c r="J74" s="416">
        <v>14</v>
      </c>
      <c r="K74" s="418"/>
      <c r="L74" s="419">
        <f t="shared" si="16"/>
        <v>-4</v>
      </c>
      <c r="M74" s="219">
        <f t="shared" si="17"/>
        <v>-0.222222222222222</v>
      </c>
      <c r="N74" s="409">
        <v>24</v>
      </c>
      <c r="O74">
        <f t="shared" si="14"/>
        <v>7</v>
      </c>
    </row>
    <row r="75" ht="15.75" spans="1:16">
      <c r="A75" s="422">
        <v>2010803</v>
      </c>
      <c r="B75" s="415" t="s">
        <v>154</v>
      </c>
      <c r="C75" s="409">
        <v>0</v>
      </c>
      <c r="D75" s="409">
        <v>0</v>
      </c>
      <c r="E75" s="409">
        <v>0</v>
      </c>
      <c r="F75" s="420"/>
      <c r="G75" s="409">
        <v>0</v>
      </c>
      <c r="H75" s="420"/>
      <c r="I75" s="417">
        <f t="shared" si="15"/>
        <v>0</v>
      </c>
      <c r="J75" s="409">
        <v>0</v>
      </c>
      <c r="K75" s="418"/>
      <c r="L75" s="419">
        <f t="shared" si="16"/>
        <v>0</v>
      </c>
      <c r="M75" s="219" t="str">
        <f t="shared" si="17"/>
        <v/>
      </c>
      <c r="N75" s="409">
        <v>0</v>
      </c>
      <c r="O75">
        <f t="shared" si="14"/>
        <v>7</v>
      </c>
      <c r="P75" t="s">
        <v>156</v>
      </c>
    </row>
    <row r="76" ht="15.75" spans="1:16">
      <c r="A76" s="422">
        <v>2010804</v>
      </c>
      <c r="B76" s="415" t="s">
        <v>194</v>
      </c>
      <c r="C76" s="409">
        <v>0</v>
      </c>
      <c r="D76" s="409">
        <v>0</v>
      </c>
      <c r="E76" s="409">
        <v>0</v>
      </c>
      <c r="F76" s="420"/>
      <c r="G76" s="409">
        <v>0</v>
      </c>
      <c r="H76" s="420"/>
      <c r="I76" s="417">
        <f t="shared" si="15"/>
        <v>0</v>
      </c>
      <c r="J76" s="409">
        <v>0</v>
      </c>
      <c r="K76" s="418"/>
      <c r="L76" s="419">
        <f t="shared" si="16"/>
        <v>0</v>
      </c>
      <c r="M76" s="219" t="str">
        <f t="shared" si="17"/>
        <v/>
      </c>
      <c r="N76" s="409">
        <v>0</v>
      </c>
      <c r="O76">
        <f t="shared" si="14"/>
        <v>7</v>
      </c>
      <c r="P76" t="s">
        <v>156</v>
      </c>
    </row>
    <row r="77" ht="15.75" spans="1:16">
      <c r="A77" s="422">
        <v>2010805</v>
      </c>
      <c r="B77" s="415" t="s">
        <v>195</v>
      </c>
      <c r="C77" s="409">
        <v>0</v>
      </c>
      <c r="D77" s="409">
        <v>0</v>
      </c>
      <c r="E77" s="409">
        <v>0</v>
      </c>
      <c r="F77" s="420"/>
      <c r="G77" s="409">
        <v>0</v>
      </c>
      <c r="H77" s="420"/>
      <c r="I77" s="417">
        <f t="shared" si="15"/>
        <v>0</v>
      </c>
      <c r="J77" s="409">
        <v>0</v>
      </c>
      <c r="K77" s="418"/>
      <c r="L77" s="419">
        <f t="shared" si="16"/>
        <v>0</v>
      </c>
      <c r="M77" s="219" t="str">
        <f t="shared" si="17"/>
        <v/>
      </c>
      <c r="N77" s="409">
        <v>0</v>
      </c>
      <c r="O77">
        <f t="shared" si="14"/>
        <v>7</v>
      </c>
      <c r="P77" t="s">
        <v>156</v>
      </c>
    </row>
    <row r="78" ht="15.75" spans="1:16">
      <c r="A78" s="422">
        <v>2010806</v>
      </c>
      <c r="B78" s="415" t="s">
        <v>187</v>
      </c>
      <c r="C78" s="409">
        <v>0</v>
      </c>
      <c r="D78" s="409">
        <v>0</v>
      </c>
      <c r="E78" s="409">
        <v>0</v>
      </c>
      <c r="F78" s="420"/>
      <c r="G78" s="409">
        <v>0</v>
      </c>
      <c r="H78" s="420"/>
      <c r="I78" s="417">
        <f t="shared" si="15"/>
        <v>0</v>
      </c>
      <c r="J78" s="409">
        <v>0</v>
      </c>
      <c r="K78" s="418"/>
      <c r="L78" s="419">
        <f t="shared" si="16"/>
        <v>0</v>
      </c>
      <c r="M78" s="219" t="str">
        <f t="shared" si="17"/>
        <v/>
      </c>
      <c r="N78" s="409">
        <v>0</v>
      </c>
      <c r="O78">
        <f t="shared" si="14"/>
        <v>7</v>
      </c>
      <c r="P78" t="s">
        <v>156</v>
      </c>
    </row>
    <row r="79" ht="15.75" spans="1:16">
      <c r="A79" s="422">
        <v>2010850</v>
      </c>
      <c r="B79" s="415" t="s">
        <v>162</v>
      </c>
      <c r="C79" s="409">
        <v>0</v>
      </c>
      <c r="D79" s="409">
        <v>0</v>
      </c>
      <c r="E79" s="409">
        <v>0</v>
      </c>
      <c r="F79" s="420"/>
      <c r="G79" s="409">
        <v>0</v>
      </c>
      <c r="H79" s="420"/>
      <c r="I79" s="417">
        <f t="shared" si="15"/>
        <v>0</v>
      </c>
      <c r="J79" s="409">
        <v>0</v>
      </c>
      <c r="K79" s="418"/>
      <c r="L79" s="419">
        <f t="shared" si="16"/>
        <v>0</v>
      </c>
      <c r="M79" s="219" t="str">
        <f t="shared" si="17"/>
        <v/>
      </c>
      <c r="N79" s="409">
        <v>0</v>
      </c>
      <c r="O79">
        <f t="shared" si="14"/>
        <v>7</v>
      </c>
      <c r="P79" t="s">
        <v>156</v>
      </c>
    </row>
    <row r="80" ht="15.75" spans="1:16">
      <c r="A80" s="422">
        <v>2010899</v>
      </c>
      <c r="B80" s="415" t="s">
        <v>196</v>
      </c>
      <c r="C80" s="416">
        <v>15</v>
      </c>
      <c r="D80" s="416">
        <v>15</v>
      </c>
      <c r="E80" s="416">
        <v>15</v>
      </c>
      <c r="F80" s="219">
        <v>1</v>
      </c>
      <c r="G80" s="416">
        <v>13</v>
      </c>
      <c r="H80" s="219">
        <v>6.5</v>
      </c>
      <c r="I80" s="417">
        <f t="shared" si="15"/>
        <v>3</v>
      </c>
      <c r="J80" s="416">
        <v>3</v>
      </c>
      <c r="K80" s="418"/>
      <c r="L80" s="419">
        <f t="shared" si="16"/>
        <v>-12</v>
      </c>
      <c r="M80" s="219">
        <f t="shared" si="17"/>
        <v>-0.8</v>
      </c>
      <c r="N80" s="409">
        <v>2</v>
      </c>
      <c r="O80">
        <f t="shared" si="14"/>
        <v>7</v>
      </c>
    </row>
    <row r="81" ht="15.75" spans="1:16">
      <c r="A81" s="410">
        <v>20111</v>
      </c>
      <c r="B81" s="421" t="s">
        <v>197</v>
      </c>
      <c r="C81" s="406">
        <v>1311</v>
      </c>
      <c r="D81" s="406">
        <v>1450</v>
      </c>
      <c r="E81" s="406">
        <v>1476</v>
      </c>
      <c r="F81" s="407">
        <v>1.0179</v>
      </c>
      <c r="G81" s="412">
        <v>208</v>
      </c>
      <c r="H81" s="407">
        <v>0.164</v>
      </c>
      <c r="I81" s="406">
        <f t="shared" si="15"/>
        <v>1358</v>
      </c>
      <c r="J81" s="406">
        <v>1342</v>
      </c>
      <c r="K81" s="413">
        <f>SUM(K82:K89)</f>
        <v>16</v>
      </c>
      <c r="L81" s="406">
        <f t="shared" si="16"/>
        <v>47</v>
      </c>
      <c r="M81" s="407">
        <f t="shared" si="17"/>
        <v>0.0358504958047292</v>
      </c>
      <c r="N81" s="409">
        <v>1268</v>
      </c>
      <c r="O81">
        <f t="shared" si="14"/>
        <v>5</v>
      </c>
    </row>
    <row r="82" ht="15.75" spans="1:16">
      <c r="A82" s="422">
        <v>2011101</v>
      </c>
      <c r="B82" s="415" t="s">
        <v>152</v>
      </c>
      <c r="C82" s="416">
        <v>995</v>
      </c>
      <c r="D82" s="417">
        <v>1101</v>
      </c>
      <c r="E82" s="416">
        <v>1089</v>
      </c>
      <c r="F82" s="219">
        <v>0.9891</v>
      </c>
      <c r="G82" s="416">
        <v>125</v>
      </c>
      <c r="H82" s="219">
        <v>0.1297</v>
      </c>
      <c r="I82" s="417">
        <f t="shared" si="15"/>
        <v>1054</v>
      </c>
      <c r="J82" s="416">
        <v>1054</v>
      </c>
      <c r="K82" s="418"/>
      <c r="L82" s="419">
        <f t="shared" ref="L82:L90" si="18">I82-C82</f>
        <v>59</v>
      </c>
      <c r="M82" s="219">
        <f t="shared" ref="M82:M90" si="19">IFERROR(L82/C82,"")</f>
        <v>0.0592964824120603</v>
      </c>
      <c r="N82" s="409">
        <v>964</v>
      </c>
      <c r="O82">
        <f t="shared" si="14"/>
        <v>7</v>
      </c>
    </row>
    <row r="83" ht="15.75" spans="1:16">
      <c r="A83" s="422">
        <v>2011102</v>
      </c>
      <c r="B83" s="415" t="s">
        <v>153</v>
      </c>
      <c r="C83" s="416">
        <v>297</v>
      </c>
      <c r="D83" s="416">
        <v>297</v>
      </c>
      <c r="E83" s="416">
        <v>337</v>
      </c>
      <c r="F83" s="219">
        <v>1.1347</v>
      </c>
      <c r="G83" s="416">
        <v>166</v>
      </c>
      <c r="H83" s="219">
        <v>0.9708</v>
      </c>
      <c r="I83" s="417">
        <f t="shared" si="15"/>
        <v>258</v>
      </c>
      <c r="J83" s="416">
        <v>248</v>
      </c>
      <c r="K83" s="418">
        <v>10</v>
      </c>
      <c r="L83" s="419">
        <f t="shared" si="18"/>
        <v>-39</v>
      </c>
      <c r="M83" s="219">
        <f t="shared" si="19"/>
        <v>-0.131313131313131</v>
      </c>
      <c r="N83" s="409">
        <v>171</v>
      </c>
      <c r="O83">
        <f t="shared" si="14"/>
        <v>7</v>
      </c>
    </row>
    <row r="84" ht="15.75" spans="1:16">
      <c r="A84" s="422">
        <v>2011103</v>
      </c>
      <c r="B84" s="415" t="s">
        <v>154</v>
      </c>
      <c r="C84" s="409">
        <v>0</v>
      </c>
      <c r="D84" s="409">
        <v>0</v>
      </c>
      <c r="E84" s="409">
        <v>0</v>
      </c>
      <c r="F84" s="420"/>
      <c r="G84" s="409">
        <v>0</v>
      </c>
      <c r="H84" s="420"/>
      <c r="I84" s="417">
        <f t="shared" si="15"/>
        <v>0</v>
      </c>
      <c r="J84" s="409">
        <v>0</v>
      </c>
      <c r="K84" s="418"/>
      <c r="L84" s="419">
        <f t="shared" si="18"/>
        <v>0</v>
      </c>
      <c r="M84" s="219" t="str">
        <f t="shared" si="19"/>
        <v/>
      </c>
      <c r="N84" s="409">
        <v>0</v>
      </c>
      <c r="O84">
        <f t="shared" si="14"/>
        <v>7</v>
      </c>
      <c r="P84" t="s">
        <v>156</v>
      </c>
    </row>
    <row r="85" ht="15.75" spans="1:16">
      <c r="A85" s="422">
        <v>2011104</v>
      </c>
      <c r="B85" s="415" t="s">
        <v>198</v>
      </c>
      <c r="C85" s="409">
        <v>0</v>
      </c>
      <c r="D85" s="409">
        <v>0</v>
      </c>
      <c r="E85" s="409">
        <v>0</v>
      </c>
      <c r="F85" s="420"/>
      <c r="G85" s="409">
        <v>0</v>
      </c>
      <c r="H85" s="420"/>
      <c r="I85" s="417">
        <f t="shared" si="15"/>
        <v>0</v>
      </c>
      <c r="J85" s="409">
        <v>0</v>
      </c>
      <c r="K85" s="418"/>
      <c r="L85" s="419">
        <f t="shared" si="18"/>
        <v>0</v>
      </c>
      <c r="M85" s="219" t="str">
        <f t="shared" si="19"/>
        <v/>
      </c>
      <c r="N85" s="409">
        <v>0</v>
      </c>
      <c r="O85">
        <f t="shared" si="14"/>
        <v>7</v>
      </c>
      <c r="P85" t="s">
        <v>156</v>
      </c>
    </row>
    <row r="86" ht="15.75" spans="1:16">
      <c r="A86" s="422">
        <v>2011105</v>
      </c>
      <c r="B86" s="415" t="s">
        <v>199</v>
      </c>
      <c r="C86" s="409">
        <v>0</v>
      </c>
      <c r="D86" s="409">
        <v>0</v>
      </c>
      <c r="E86" s="409">
        <v>0</v>
      </c>
      <c r="F86" s="420"/>
      <c r="G86" s="409">
        <v>0</v>
      </c>
      <c r="H86" s="420"/>
      <c r="I86" s="417">
        <f t="shared" si="15"/>
        <v>0</v>
      </c>
      <c r="J86" s="409">
        <v>0</v>
      </c>
      <c r="K86" s="418"/>
      <c r="L86" s="419">
        <f t="shared" si="18"/>
        <v>0</v>
      </c>
      <c r="M86" s="219" t="str">
        <f t="shared" si="19"/>
        <v/>
      </c>
      <c r="N86" s="409">
        <v>0</v>
      </c>
      <c r="O86">
        <f t="shared" si="14"/>
        <v>7</v>
      </c>
      <c r="P86" t="s">
        <v>156</v>
      </c>
    </row>
    <row r="87" ht="15.75" spans="1:16">
      <c r="A87" s="422">
        <v>2011106</v>
      </c>
      <c r="B87" s="415" t="s">
        <v>200</v>
      </c>
      <c r="C87" s="416">
        <v>19</v>
      </c>
      <c r="D87" s="416">
        <v>19</v>
      </c>
      <c r="E87" s="416">
        <v>17</v>
      </c>
      <c r="F87" s="219">
        <v>0.8947</v>
      </c>
      <c r="G87" s="416">
        <v>-2</v>
      </c>
      <c r="H87" s="219">
        <v>-0.1053</v>
      </c>
      <c r="I87" s="417">
        <f t="shared" si="15"/>
        <v>20</v>
      </c>
      <c r="J87" s="416">
        <v>20</v>
      </c>
      <c r="K87" s="418"/>
      <c r="L87" s="419">
        <f t="shared" si="18"/>
        <v>1</v>
      </c>
      <c r="M87" s="219">
        <f t="shared" si="19"/>
        <v>0.0526315789473684</v>
      </c>
      <c r="N87" s="409">
        <v>19</v>
      </c>
      <c r="O87">
        <f t="shared" si="14"/>
        <v>7</v>
      </c>
    </row>
    <row r="88" ht="15.75" spans="1:16">
      <c r="A88" s="422">
        <v>2011150</v>
      </c>
      <c r="B88" s="415" t="s">
        <v>162</v>
      </c>
      <c r="C88" s="409">
        <v>0</v>
      </c>
      <c r="D88" s="409">
        <v>0</v>
      </c>
      <c r="E88" s="409">
        <v>0</v>
      </c>
      <c r="F88" s="420"/>
      <c r="G88" s="409">
        <v>0</v>
      </c>
      <c r="H88" s="420"/>
      <c r="I88" s="417">
        <f t="shared" si="15"/>
        <v>0</v>
      </c>
      <c r="J88" s="409">
        <v>0</v>
      </c>
      <c r="K88" s="418"/>
      <c r="L88" s="419">
        <f t="shared" si="18"/>
        <v>0</v>
      </c>
      <c r="M88" s="219" t="str">
        <f t="shared" si="19"/>
        <v/>
      </c>
      <c r="N88" s="409">
        <v>0</v>
      </c>
      <c r="O88">
        <f t="shared" si="14"/>
        <v>7</v>
      </c>
      <c r="P88" t="s">
        <v>156</v>
      </c>
    </row>
    <row r="89" ht="15.75" spans="1:16">
      <c r="A89" s="422">
        <v>2011199</v>
      </c>
      <c r="B89" s="415" t="s">
        <v>201</v>
      </c>
      <c r="C89" s="416">
        <v>0</v>
      </c>
      <c r="D89" s="416">
        <v>33</v>
      </c>
      <c r="E89" s="416">
        <v>33</v>
      </c>
      <c r="F89" s="219">
        <v>1</v>
      </c>
      <c r="G89" s="416">
        <v>-81</v>
      </c>
      <c r="H89" s="219">
        <v>-0.7105</v>
      </c>
      <c r="I89" s="417">
        <f t="shared" si="15"/>
        <v>26</v>
      </c>
      <c r="J89" s="416">
        <v>20</v>
      </c>
      <c r="K89" s="418">
        <v>6</v>
      </c>
      <c r="L89" s="419">
        <f t="shared" si="18"/>
        <v>26</v>
      </c>
      <c r="M89" s="219" t="str">
        <f t="shared" si="19"/>
        <v/>
      </c>
      <c r="N89" s="409">
        <v>114</v>
      </c>
      <c r="O89">
        <f t="shared" si="14"/>
        <v>7</v>
      </c>
    </row>
    <row r="90" ht="15.75" spans="1:16">
      <c r="A90" s="410">
        <v>20113</v>
      </c>
      <c r="B90" s="421" t="s">
        <v>202</v>
      </c>
      <c r="C90" s="412">
        <v>0</v>
      </c>
      <c r="D90" s="412">
        <v>0</v>
      </c>
      <c r="E90" s="412">
        <v>0</v>
      </c>
      <c r="F90" s="407"/>
      <c r="G90" s="412">
        <v>0</v>
      </c>
      <c r="H90" s="407"/>
      <c r="I90" s="406">
        <f t="shared" si="15"/>
        <v>0</v>
      </c>
      <c r="J90" s="412">
        <v>0</v>
      </c>
      <c r="K90" s="413">
        <f>SUM(K91:K96)</f>
        <v>0</v>
      </c>
      <c r="L90" s="406">
        <f t="shared" si="18"/>
        <v>0</v>
      </c>
      <c r="M90" s="407" t="str">
        <f t="shared" si="19"/>
        <v/>
      </c>
      <c r="N90" s="409">
        <v>0</v>
      </c>
      <c r="O90">
        <f t="shared" si="14"/>
        <v>5</v>
      </c>
    </row>
    <row r="91" ht="15.75" spans="1:16">
      <c r="A91" s="414">
        <v>2011301</v>
      </c>
      <c r="B91" s="415" t="s">
        <v>152</v>
      </c>
      <c r="C91" s="409">
        <v>0</v>
      </c>
      <c r="D91" s="409">
        <v>0</v>
      </c>
      <c r="E91" s="409">
        <v>0</v>
      </c>
      <c r="F91" s="420"/>
      <c r="G91" s="409">
        <v>0</v>
      </c>
      <c r="H91" s="420"/>
      <c r="I91" s="417">
        <f t="shared" si="15"/>
        <v>0</v>
      </c>
      <c r="J91" s="409">
        <v>0</v>
      </c>
      <c r="K91" s="418"/>
      <c r="L91" s="419">
        <f t="shared" ref="L91:L97" si="20">I91-C91</f>
        <v>0</v>
      </c>
      <c r="M91" s="219" t="str">
        <f t="shared" ref="M91:M97" si="21">IFERROR(L91/C91,"")</f>
        <v/>
      </c>
      <c r="N91" s="409">
        <v>0</v>
      </c>
      <c r="O91">
        <f t="shared" si="14"/>
        <v>7</v>
      </c>
      <c r="P91" t="s">
        <v>156</v>
      </c>
    </row>
    <row r="92" ht="15.75" spans="1:16">
      <c r="A92" s="422">
        <v>2011302</v>
      </c>
      <c r="B92" s="415" t="s">
        <v>153</v>
      </c>
      <c r="C92" s="409">
        <v>0</v>
      </c>
      <c r="D92" s="409">
        <v>0</v>
      </c>
      <c r="E92" s="409">
        <v>0</v>
      </c>
      <c r="F92" s="420"/>
      <c r="G92" s="409">
        <v>0</v>
      </c>
      <c r="H92" s="420"/>
      <c r="I92" s="417">
        <f t="shared" si="15"/>
        <v>0</v>
      </c>
      <c r="J92" s="409">
        <v>0</v>
      </c>
      <c r="K92" s="418"/>
      <c r="L92" s="419">
        <f t="shared" si="20"/>
        <v>0</v>
      </c>
      <c r="M92" s="219" t="str">
        <f t="shared" si="21"/>
        <v/>
      </c>
      <c r="N92" s="409">
        <v>0</v>
      </c>
      <c r="O92">
        <f t="shared" si="14"/>
        <v>7</v>
      </c>
      <c r="P92" t="s">
        <v>156</v>
      </c>
    </row>
    <row r="93" ht="15.75" spans="1:16">
      <c r="A93" s="422">
        <v>2011303</v>
      </c>
      <c r="B93" s="415" t="s">
        <v>154</v>
      </c>
      <c r="C93" s="409">
        <v>0</v>
      </c>
      <c r="D93" s="409">
        <v>0</v>
      </c>
      <c r="E93" s="409">
        <v>0</v>
      </c>
      <c r="F93" s="420"/>
      <c r="G93" s="409">
        <v>0</v>
      </c>
      <c r="H93" s="420"/>
      <c r="I93" s="417">
        <f t="shared" si="15"/>
        <v>0</v>
      </c>
      <c r="J93" s="409">
        <v>0</v>
      </c>
      <c r="K93" s="418"/>
      <c r="L93" s="419">
        <f t="shared" si="20"/>
        <v>0</v>
      </c>
      <c r="M93" s="219" t="str">
        <f t="shared" si="21"/>
        <v/>
      </c>
      <c r="N93" s="409">
        <v>0</v>
      </c>
      <c r="O93">
        <f t="shared" si="14"/>
        <v>7</v>
      </c>
      <c r="P93" t="s">
        <v>156</v>
      </c>
    </row>
    <row r="94" ht="15.75" spans="1:16">
      <c r="A94" s="422">
        <v>2011308</v>
      </c>
      <c r="B94" s="415" t="s">
        <v>203</v>
      </c>
      <c r="C94" s="409">
        <v>0</v>
      </c>
      <c r="D94" s="409">
        <v>0</v>
      </c>
      <c r="E94" s="409">
        <v>0</v>
      </c>
      <c r="F94" s="420"/>
      <c r="G94" s="409">
        <v>0</v>
      </c>
      <c r="H94" s="420"/>
      <c r="I94" s="417">
        <f t="shared" si="15"/>
        <v>0</v>
      </c>
      <c r="J94" s="409">
        <v>0</v>
      </c>
      <c r="K94" s="418"/>
      <c r="L94" s="419">
        <f t="shared" si="20"/>
        <v>0</v>
      </c>
      <c r="M94" s="219" t="str">
        <f t="shared" si="21"/>
        <v/>
      </c>
      <c r="N94" s="409">
        <v>0</v>
      </c>
      <c r="O94">
        <f t="shared" si="14"/>
        <v>7</v>
      </c>
      <c r="P94" t="s">
        <v>156</v>
      </c>
    </row>
    <row r="95" ht="15.75" spans="1:16">
      <c r="A95" s="422">
        <v>2011350</v>
      </c>
      <c r="B95" s="415" t="s">
        <v>162</v>
      </c>
      <c r="C95" s="409">
        <v>0</v>
      </c>
      <c r="D95" s="409">
        <v>0</v>
      </c>
      <c r="E95" s="409">
        <v>0</v>
      </c>
      <c r="F95" s="420"/>
      <c r="G95" s="409">
        <v>0</v>
      </c>
      <c r="H95" s="420"/>
      <c r="I95" s="417">
        <f t="shared" si="15"/>
        <v>0</v>
      </c>
      <c r="J95" s="409">
        <v>0</v>
      </c>
      <c r="K95" s="418"/>
      <c r="L95" s="419">
        <f t="shared" si="20"/>
        <v>0</v>
      </c>
      <c r="M95" s="219" t="str">
        <f t="shared" si="21"/>
        <v/>
      </c>
      <c r="N95" s="409">
        <v>0</v>
      </c>
      <c r="O95">
        <f t="shared" si="14"/>
        <v>7</v>
      </c>
      <c r="P95" t="s">
        <v>156</v>
      </c>
    </row>
    <row r="96" ht="15.75" spans="1:16">
      <c r="A96" s="422">
        <v>2011399</v>
      </c>
      <c r="B96" s="415" t="s">
        <v>204</v>
      </c>
      <c r="C96" s="409">
        <v>0</v>
      </c>
      <c r="D96" s="409">
        <v>0</v>
      </c>
      <c r="E96" s="409">
        <v>0</v>
      </c>
      <c r="F96" s="420"/>
      <c r="G96" s="409">
        <v>0</v>
      </c>
      <c r="H96" s="420"/>
      <c r="I96" s="417">
        <f t="shared" si="15"/>
        <v>0</v>
      </c>
      <c r="J96" s="409">
        <v>0</v>
      </c>
      <c r="K96" s="418"/>
      <c r="L96" s="419">
        <f t="shared" si="20"/>
        <v>0</v>
      </c>
      <c r="M96" s="219" t="str">
        <f t="shared" si="21"/>
        <v/>
      </c>
      <c r="N96" s="409">
        <v>0</v>
      </c>
      <c r="O96">
        <f t="shared" si="14"/>
        <v>7</v>
      </c>
      <c r="P96" t="s">
        <v>156</v>
      </c>
    </row>
    <row r="97" ht="15.75" spans="1:16">
      <c r="A97" s="410">
        <v>20114</v>
      </c>
      <c r="B97" s="421" t="s">
        <v>205</v>
      </c>
      <c r="C97" s="412">
        <v>0</v>
      </c>
      <c r="D97" s="412">
        <v>30</v>
      </c>
      <c r="E97" s="412">
        <v>30</v>
      </c>
      <c r="F97" s="407">
        <v>1</v>
      </c>
      <c r="G97" s="412">
        <v>30</v>
      </c>
      <c r="H97" s="407"/>
      <c r="I97" s="406">
        <f t="shared" si="15"/>
        <v>0</v>
      </c>
      <c r="J97" s="412">
        <v>0</v>
      </c>
      <c r="K97" s="423">
        <f>SUM(K98:K108)</f>
        <v>0</v>
      </c>
      <c r="L97" s="406">
        <f t="shared" si="20"/>
        <v>0</v>
      </c>
      <c r="M97" s="407" t="str">
        <f t="shared" si="21"/>
        <v/>
      </c>
      <c r="N97" s="409">
        <v>0</v>
      </c>
      <c r="O97">
        <f t="shared" si="14"/>
        <v>5</v>
      </c>
    </row>
    <row r="98" ht="15.75" spans="1:16">
      <c r="A98" s="422">
        <v>2011401</v>
      </c>
      <c r="B98" s="415" t="s">
        <v>152</v>
      </c>
      <c r="C98" s="409">
        <v>0</v>
      </c>
      <c r="D98" s="409"/>
      <c r="E98" s="409">
        <v>0</v>
      </c>
      <c r="F98" s="420"/>
      <c r="G98" s="409">
        <v>0</v>
      </c>
      <c r="H98" s="420"/>
      <c r="I98" s="417">
        <f t="shared" si="15"/>
        <v>0</v>
      </c>
      <c r="J98" s="409">
        <v>0</v>
      </c>
      <c r="K98" s="418"/>
      <c r="L98" s="419">
        <f t="shared" ref="L98:L114" si="22">I98-C98</f>
        <v>0</v>
      </c>
      <c r="M98" s="219" t="str">
        <f t="shared" ref="M98:M114" si="23">IFERROR(L98/C98,"")</f>
        <v/>
      </c>
      <c r="N98" s="409">
        <v>0</v>
      </c>
      <c r="O98">
        <f t="shared" si="14"/>
        <v>7</v>
      </c>
      <c r="P98" t="s">
        <v>156</v>
      </c>
    </row>
    <row r="99" ht="15.75" spans="1:16">
      <c r="A99" s="422">
        <v>2011402</v>
      </c>
      <c r="B99" s="415" t="s">
        <v>153</v>
      </c>
      <c r="C99" s="409">
        <v>0</v>
      </c>
      <c r="D99" s="409"/>
      <c r="E99" s="409">
        <v>0</v>
      </c>
      <c r="F99" s="420"/>
      <c r="G99" s="409">
        <v>0</v>
      </c>
      <c r="H99" s="420"/>
      <c r="I99" s="417">
        <f t="shared" si="15"/>
        <v>0</v>
      </c>
      <c r="J99" s="409">
        <v>0</v>
      </c>
      <c r="K99" s="418"/>
      <c r="L99" s="419">
        <f t="shared" si="22"/>
        <v>0</v>
      </c>
      <c r="M99" s="219" t="str">
        <f t="shared" si="23"/>
        <v/>
      </c>
      <c r="N99" s="409">
        <v>0</v>
      </c>
      <c r="O99">
        <f t="shared" si="14"/>
        <v>7</v>
      </c>
      <c r="P99" t="s">
        <v>156</v>
      </c>
    </row>
    <row r="100" ht="15.75" spans="1:16">
      <c r="A100" s="422">
        <v>2011403</v>
      </c>
      <c r="B100" s="415" t="s">
        <v>154</v>
      </c>
      <c r="C100" s="409">
        <v>0</v>
      </c>
      <c r="D100" s="409"/>
      <c r="E100" s="409">
        <v>0</v>
      </c>
      <c r="F100" s="420"/>
      <c r="G100" s="409">
        <v>0</v>
      </c>
      <c r="H100" s="420"/>
      <c r="I100" s="417">
        <f t="shared" si="15"/>
        <v>0</v>
      </c>
      <c r="J100" s="409">
        <v>0</v>
      </c>
      <c r="K100" s="418"/>
      <c r="L100" s="419">
        <f t="shared" si="22"/>
        <v>0</v>
      </c>
      <c r="M100" s="219" t="str">
        <f t="shared" si="23"/>
        <v/>
      </c>
      <c r="N100" s="409">
        <v>0</v>
      </c>
      <c r="O100">
        <f t="shared" si="14"/>
        <v>7</v>
      </c>
      <c r="P100" t="s">
        <v>156</v>
      </c>
    </row>
    <row r="101" ht="15.75" spans="1:16">
      <c r="A101" s="422">
        <v>2011404</v>
      </c>
      <c r="B101" s="415" t="s">
        <v>206</v>
      </c>
      <c r="C101" s="409">
        <v>0</v>
      </c>
      <c r="D101" s="409"/>
      <c r="E101" s="409">
        <v>0</v>
      </c>
      <c r="F101" s="420"/>
      <c r="G101" s="409">
        <v>0</v>
      </c>
      <c r="H101" s="420"/>
      <c r="I101" s="417">
        <f t="shared" si="15"/>
        <v>0</v>
      </c>
      <c r="J101" s="409">
        <v>0</v>
      </c>
      <c r="K101" s="418"/>
      <c r="L101" s="419">
        <f t="shared" si="22"/>
        <v>0</v>
      </c>
      <c r="M101" s="219" t="str">
        <f t="shared" si="23"/>
        <v/>
      </c>
      <c r="N101" s="409">
        <v>0</v>
      </c>
      <c r="O101">
        <f t="shared" si="14"/>
        <v>7</v>
      </c>
      <c r="P101" t="s">
        <v>156</v>
      </c>
    </row>
    <row r="102" ht="15.75" spans="1:16">
      <c r="A102" s="422">
        <v>2011405</v>
      </c>
      <c r="B102" s="415" t="s">
        <v>207</v>
      </c>
      <c r="C102" s="409">
        <v>0</v>
      </c>
      <c r="D102" s="409"/>
      <c r="E102" s="409">
        <v>0</v>
      </c>
      <c r="F102" s="420"/>
      <c r="G102" s="409">
        <v>0</v>
      </c>
      <c r="H102" s="420"/>
      <c r="I102" s="417">
        <f t="shared" si="15"/>
        <v>0</v>
      </c>
      <c r="J102" s="409">
        <v>0</v>
      </c>
      <c r="K102" s="418"/>
      <c r="L102" s="419">
        <f t="shared" si="22"/>
        <v>0</v>
      </c>
      <c r="M102" s="219" t="str">
        <f t="shared" si="23"/>
        <v/>
      </c>
      <c r="N102" s="409">
        <v>0</v>
      </c>
      <c r="O102">
        <f t="shared" si="14"/>
        <v>7</v>
      </c>
      <c r="P102" t="s">
        <v>156</v>
      </c>
    </row>
    <row r="103" ht="15.75" spans="1:16">
      <c r="A103" s="422">
        <v>2011408</v>
      </c>
      <c r="B103" s="415" t="s">
        <v>208</v>
      </c>
      <c r="C103" s="409">
        <v>0</v>
      </c>
      <c r="D103" s="409"/>
      <c r="E103" s="409">
        <v>0</v>
      </c>
      <c r="F103" s="420"/>
      <c r="G103" s="409">
        <v>0</v>
      </c>
      <c r="H103" s="420"/>
      <c r="I103" s="417">
        <f t="shared" si="15"/>
        <v>0</v>
      </c>
      <c r="J103" s="409">
        <v>0</v>
      </c>
      <c r="K103" s="418"/>
      <c r="L103" s="419">
        <f t="shared" si="22"/>
        <v>0</v>
      </c>
      <c r="M103" s="219" t="str">
        <f t="shared" si="23"/>
        <v/>
      </c>
      <c r="N103" s="409">
        <v>0</v>
      </c>
      <c r="O103">
        <f t="shared" si="14"/>
        <v>7</v>
      </c>
      <c r="P103" t="s">
        <v>156</v>
      </c>
    </row>
    <row r="104" ht="15.75" spans="1:16">
      <c r="A104" s="422">
        <v>2011409</v>
      </c>
      <c r="B104" s="415" t="s">
        <v>209</v>
      </c>
      <c r="C104" s="416">
        <v>0</v>
      </c>
      <c r="D104" s="416">
        <v>30</v>
      </c>
      <c r="E104" s="416">
        <v>30</v>
      </c>
      <c r="F104" s="219">
        <v>1</v>
      </c>
      <c r="G104" s="416">
        <v>30</v>
      </c>
      <c r="H104" s="219"/>
      <c r="I104" s="417">
        <f t="shared" si="15"/>
        <v>0</v>
      </c>
      <c r="J104" s="416">
        <v>0</v>
      </c>
      <c r="K104" s="418"/>
      <c r="L104" s="419">
        <f t="shared" si="22"/>
        <v>0</v>
      </c>
      <c r="M104" s="219" t="str">
        <f t="shared" si="23"/>
        <v/>
      </c>
      <c r="N104" s="409">
        <v>0</v>
      </c>
      <c r="O104">
        <f t="shared" si="14"/>
        <v>7</v>
      </c>
    </row>
    <row r="105" ht="15.75" spans="1:16">
      <c r="A105" s="422">
        <v>2011410</v>
      </c>
      <c r="B105" s="415" t="s">
        <v>210</v>
      </c>
      <c r="C105" s="409">
        <v>0</v>
      </c>
      <c r="D105" s="409"/>
      <c r="E105" s="409">
        <v>0</v>
      </c>
      <c r="F105" s="420"/>
      <c r="G105" s="409">
        <v>0</v>
      </c>
      <c r="H105" s="420"/>
      <c r="I105" s="417">
        <f t="shared" si="15"/>
        <v>0</v>
      </c>
      <c r="J105" s="409">
        <v>0</v>
      </c>
      <c r="K105" s="418"/>
      <c r="L105" s="419">
        <f t="shared" si="22"/>
        <v>0</v>
      </c>
      <c r="M105" s="219" t="str">
        <f t="shared" si="23"/>
        <v/>
      </c>
      <c r="N105" s="409">
        <v>0</v>
      </c>
      <c r="O105">
        <f t="shared" si="14"/>
        <v>7</v>
      </c>
      <c r="P105" t="s">
        <v>156</v>
      </c>
    </row>
    <row r="106" ht="15.75" spans="1:16">
      <c r="A106" s="422">
        <v>2011411</v>
      </c>
      <c r="B106" s="415" t="s">
        <v>211</v>
      </c>
      <c r="C106" s="409">
        <v>0</v>
      </c>
      <c r="D106" s="409"/>
      <c r="E106" s="409">
        <v>0</v>
      </c>
      <c r="F106" s="420"/>
      <c r="G106" s="409">
        <v>0</v>
      </c>
      <c r="H106" s="420"/>
      <c r="I106" s="417">
        <f t="shared" si="15"/>
        <v>0</v>
      </c>
      <c r="J106" s="409">
        <v>0</v>
      </c>
      <c r="K106" s="418"/>
      <c r="L106" s="419">
        <f t="shared" si="22"/>
        <v>0</v>
      </c>
      <c r="M106" s="219" t="str">
        <f t="shared" si="23"/>
        <v/>
      </c>
      <c r="N106" s="409">
        <v>0</v>
      </c>
      <c r="O106">
        <f t="shared" si="14"/>
        <v>7</v>
      </c>
      <c r="P106" t="s">
        <v>156</v>
      </c>
    </row>
    <row r="107" ht="15.75" spans="1:16">
      <c r="A107" s="422">
        <v>2011450</v>
      </c>
      <c r="B107" s="415" t="s">
        <v>162</v>
      </c>
      <c r="C107" s="409">
        <v>0</v>
      </c>
      <c r="D107" s="409"/>
      <c r="E107" s="409">
        <v>0</v>
      </c>
      <c r="F107" s="420"/>
      <c r="G107" s="409">
        <v>0</v>
      </c>
      <c r="H107" s="420"/>
      <c r="I107" s="417">
        <f t="shared" si="15"/>
        <v>0</v>
      </c>
      <c r="J107" s="409">
        <v>0</v>
      </c>
      <c r="K107" s="418"/>
      <c r="L107" s="419">
        <f t="shared" si="22"/>
        <v>0</v>
      </c>
      <c r="M107" s="219" t="str">
        <f t="shared" si="23"/>
        <v/>
      </c>
      <c r="N107" s="409">
        <v>0</v>
      </c>
      <c r="O107">
        <f t="shared" si="14"/>
        <v>7</v>
      </c>
      <c r="P107" t="s">
        <v>156</v>
      </c>
    </row>
    <row r="108" ht="15.75" spans="1:16">
      <c r="A108" s="422">
        <v>2011499</v>
      </c>
      <c r="B108" s="415" t="s">
        <v>212</v>
      </c>
      <c r="C108" s="409">
        <v>0</v>
      </c>
      <c r="D108" s="409"/>
      <c r="E108" s="409">
        <v>0</v>
      </c>
      <c r="F108" s="420"/>
      <c r="G108" s="409">
        <v>0</v>
      </c>
      <c r="H108" s="420"/>
      <c r="I108" s="417">
        <f t="shared" si="15"/>
        <v>0</v>
      </c>
      <c r="J108" s="409">
        <v>0</v>
      </c>
      <c r="K108" s="418"/>
      <c r="L108" s="419">
        <f t="shared" si="22"/>
        <v>0</v>
      </c>
      <c r="M108" s="219" t="str">
        <f t="shared" si="23"/>
        <v/>
      </c>
      <c r="N108" s="409">
        <v>0</v>
      </c>
      <c r="O108">
        <f t="shared" si="14"/>
        <v>7</v>
      </c>
      <c r="P108" t="s">
        <v>156</v>
      </c>
    </row>
    <row r="109" ht="15.75" spans="1:16">
      <c r="A109" s="410">
        <v>20123</v>
      </c>
      <c r="B109" s="421" t="s">
        <v>213</v>
      </c>
      <c r="C109" s="412">
        <v>0</v>
      </c>
      <c r="D109" s="412">
        <v>0</v>
      </c>
      <c r="E109" s="412">
        <v>0</v>
      </c>
      <c r="F109" s="407"/>
      <c r="G109" s="412">
        <v>0</v>
      </c>
      <c r="H109" s="407"/>
      <c r="I109" s="406">
        <f t="shared" si="15"/>
        <v>0</v>
      </c>
      <c r="J109" s="412">
        <v>0</v>
      </c>
      <c r="K109" s="413">
        <f>SUM(K110:K113)</f>
        <v>0</v>
      </c>
      <c r="L109" s="406">
        <f t="shared" si="22"/>
        <v>0</v>
      </c>
      <c r="M109" s="407" t="str">
        <f t="shared" si="23"/>
        <v/>
      </c>
      <c r="N109" s="409">
        <v>0</v>
      </c>
      <c r="O109">
        <f t="shared" si="14"/>
        <v>5</v>
      </c>
    </row>
    <row r="110" ht="15.75" spans="1:16">
      <c r="A110" s="422">
        <v>2012301</v>
      </c>
      <c r="B110" s="415" t="s">
        <v>152</v>
      </c>
      <c r="C110" s="409">
        <v>0</v>
      </c>
      <c r="D110" s="409">
        <v>0</v>
      </c>
      <c r="E110" s="409">
        <v>0</v>
      </c>
      <c r="F110" s="420"/>
      <c r="G110" s="409">
        <v>0</v>
      </c>
      <c r="H110" s="420"/>
      <c r="I110" s="417">
        <f t="shared" si="15"/>
        <v>0</v>
      </c>
      <c r="J110" s="409">
        <v>0</v>
      </c>
      <c r="K110" s="418"/>
      <c r="L110" s="419">
        <f t="shared" si="22"/>
        <v>0</v>
      </c>
      <c r="M110" s="219" t="str">
        <f t="shared" si="23"/>
        <v/>
      </c>
      <c r="N110" s="409">
        <v>0</v>
      </c>
      <c r="O110">
        <f t="shared" si="14"/>
        <v>7</v>
      </c>
      <c r="P110" t="s">
        <v>156</v>
      </c>
    </row>
    <row r="111" ht="15.75" spans="1:16">
      <c r="A111" s="422">
        <v>2012302</v>
      </c>
      <c r="B111" s="415" t="s">
        <v>153</v>
      </c>
      <c r="C111" s="409">
        <v>0</v>
      </c>
      <c r="D111" s="409">
        <v>0</v>
      </c>
      <c r="E111" s="409">
        <v>0</v>
      </c>
      <c r="F111" s="420"/>
      <c r="G111" s="409">
        <v>0</v>
      </c>
      <c r="H111" s="420"/>
      <c r="I111" s="417">
        <f t="shared" si="15"/>
        <v>0</v>
      </c>
      <c r="J111" s="409">
        <v>0</v>
      </c>
      <c r="K111" s="418"/>
      <c r="L111" s="419">
        <f t="shared" si="22"/>
        <v>0</v>
      </c>
      <c r="M111" s="219" t="str">
        <f t="shared" si="23"/>
        <v/>
      </c>
      <c r="N111" s="409">
        <v>0</v>
      </c>
      <c r="O111">
        <f t="shared" si="14"/>
        <v>7</v>
      </c>
      <c r="P111" t="s">
        <v>156</v>
      </c>
    </row>
    <row r="112" ht="15.75" spans="1:16">
      <c r="A112" s="422">
        <v>2012303</v>
      </c>
      <c r="B112" s="415" t="s">
        <v>154</v>
      </c>
      <c r="C112" s="409">
        <v>0</v>
      </c>
      <c r="D112" s="409">
        <v>0</v>
      </c>
      <c r="E112" s="409">
        <v>0</v>
      </c>
      <c r="F112" s="420"/>
      <c r="G112" s="409">
        <v>0</v>
      </c>
      <c r="H112" s="420"/>
      <c r="I112" s="417">
        <f t="shared" si="15"/>
        <v>0</v>
      </c>
      <c r="J112" s="409">
        <v>0</v>
      </c>
      <c r="K112" s="418"/>
      <c r="L112" s="419">
        <f t="shared" si="22"/>
        <v>0</v>
      </c>
      <c r="M112" s="219" t="str">
        <f t="shared" si="23"/>
        <v/>
      </c>
      <c r="N112" s="409">
        <v>0</v>
      </c>
      <c r="O112">
        <f t="shared" si="14"/>
        <v>7</v>
      </c>
      <c r="P112" t="s">
        <v>156</v>
      </c>
    </row>
    <row r="113" ht="15.75" spans="1:16">
      <c r="A113" s="422">
        <v>2012399</v>
      </c>
      <c r="B113" s="415" t="s">
        <v>214</v>
      </c>
      <c r="C113" s="409">
        <v>0</v>
      </c>
      <c r="D113" s="409">
        <v>0</v>
      </c>
      <c r="E113" s="409">
        <v>0</v>
      </c>
      <c r="F113" s="420"/>
      <c r="G113" s="409">
        <v>0</v>
      </c>
      <c r="H113" s="420"/>
      <c r="I113" s="417">
        <f t="shared" si="15"/>
        <v>0</v>
      </c>
      <c r="J113" s="409">
        <v>0</v>
      </c>
      <c r="K113" s="418"/>
      <c r="L113" s="419">
        <f t="shared" si="22"/>
        <v>0</v>
      </c>
      <c r="M113" s="219" t="str">
        <f t="shared" si="23"/>
        <v/>
      </c>
      <c r="N113" s="409">
        <v>0</v>
      </c>
      <c r="O113">
        <f t="shared" si="14"/>
        <v>7</v>
      </c>
      <c r="P113" t="s">
        <v>156</v>
      </c>
    </row>
    <row r="114" ht="15.75" spans="1:16">
      <c r="A114" s="410">
        <v>20125</v>
      </c>
      <c r="B114" s="421" t="s">
        <v>215</v>
      </c>
      <c r="C114" s="412">
        <v>0</v>
      </c>
      <c r="D114" s="412">
        <v>0</v>
      </c>
      <c r="E114" s="412">
        <v>0</v>
      </c>
      <c r="F114" s="407"/>
      <c r="G114" s="412">
        <v>0</v>
      </c>
      <c r="H114" s="407"/>
      <c r="I114" s="406">
        <f t="shared" si="15"/>
        <v>0</v>
      </c>
      <c r="J114" s="412">
        <v>0</v>
      </c>
      <c r="K114" s="413">
        <f>SUM(K115:K121)</f>
        <v>0</v>
      </c>
      <c r="L114" s="406">
        <f t="shared" si="22"/>
        <v>0</v>
      </c>
      <c r="M114" s="407" t="str">
        <f t="shared" si="23"/>
        <v/>
      </c>
      <c r="N114" s="409">
        <v>0</v>
      </c>
      <c r="O114">
        <f t="shared" si="14"/>
        <v>5</v>
      </c>
    </row>
    <row r="115" ht="15.75" spans="1:16">
      <c r="A115" s="422">
        <v>2012501</v>
      </c>
      <c r="B115" s="415" t="s">
        <v>152</v>
      </c>
      <c r="C115" s="409">
        <v>0</v>
      </c>
      <c r="D115" s="409"/>
      <c r="E115" s="409">
        <v>0</v>
      </c>
      <c r="F115" s="420"/>
      <c r="G115" s="409">
        <v>0</v>
      </c>
      <c r="H115" s="420"/>
      <c r="I115" s="417">
        <f t="shared" si="15"/>
        <v>0</v>
      </c>
      <c r="J115" s="409">
        <v>0</v>
      </c>
      <c r="K115" s="418"/>
      <c r="L115" s="419">
        <f t="shared" ref="L115:L133" si="24">I115-C115</f>
        <v>0</v>
      </c>
      <c r="M115" s="219" t="str">
        <f t="shared" ref="M115:M133" si="25">IFERROR(L115/C115,"")</f>
        <v/>
      </c>
      <c r="N115" s="409">
        <v>0</v>
      </c>
      <c r="O115">
        <f t="shared" si="14"/>
        <v>7</v>
      </c>
      <c r="P115" t="s">
        <v>156</v>
      </c>
    </row>
    <row r="116" ht="15.75" spans="1:16">
      <c r="A116" s="422">
        <v>2012502</v>
      </c>
      <c r="B116" s="415" t="s">
        <v>153</v>
      </c>
      <c r="C116" s="409">
        <v>0</v>
      </c>
      <c r="D116" s="409"/>
      <c r="E116" s="409">
        <v>0</v>
      </c>
      <c r="F116" s="420"/>
      <c r="G116" s="409">
        <v>0</v>
      </c>
      <c r="H116" s="420"/>
      <c r="I116" s="417">
        <f t="shared" si="15"/>
        <v>0</v>
      </c>
      <c r="J116" s="409">
        <v>0</v>
      </c>
      <c r="K116" s="418"/>
      <c r="L116" s="419">
        <f t="shared" si="24"/>
        <v>0</v>
      </c>
      <c r="M116" s="219" t="str">
        <f t="shared" si="25"/>
        <v/>
      </c>
      <c r="N116" s="409">
        <v>0</v>
      </c>
      <c r="O116">
        <f t="shared" si="14"/>
        <v>7</v>
      </c>
      <c r="P116" t="s">
        <v>156</v>
      </c>
    </row>
    <row r="117" ht="15.75" spans="1:16">
      <c r="A117" s="422">
        <v>2012503</v>
      </c>
      <c r="B117" s="415" t="s">
        <v>154</v>
      </c>
      <c r="C117" s="409">
        <v>0</v>
      </c>
      <c r="D117" s="409"/>
      <c r="E117" s="409">
        <v>0</v>
      </c>
      <c r="F117" s="420"/>
      <c r="G117" s="409">
        <v>0</v>
      </c>
      <c r="H117" s="420"/>
      <c r="I117" s="417">
        <f t="shared" si="15"/>
        <v>0</v>
      </c>
      <c r="J117" s="409">
        <v>0</v>
      </c>
      <c r="K117" s="418"/>
      <c r="L117" s="419">
        <f t="shared" si="24"/>
        <v>0</v>
      </c>
      <c r="M117" s="219" t="str">
        <f t="shared" si="25"/>
        <v/>
      </c>
      <c r="N117" s="409">
        <v>0</v>
      </c>
      <c r="O117">
        <f t="shared" si="14"/>
        <v>7</v>
      </c>
      <c r="P117" t="s">
        <v>156</v>
      </c>
    </row>
    <row r="118" ht="15.75" spans="1:16">
      <c r="A118" s="422">
        <v>2012504</v>
      </c>
      <c r="B118" s="415" t="s">
        <v>216</v>
      </c>
      <c r="C118" s="409">
        <v>0</v>
      </c>
      <c r="D118" s="409"/>
      <c r="E118" s="409">
        <v>0</v>
      </c>
      <c r="F118" s="420"/>
      <c r="G118" s="409">
        <v>0</v>
      </c>
      <c r="H118" s="420"/>
      <c r="I118" s="417">
        <f t="shared" si="15"/>
        <v>0</v>
      </c>
      <c r="J118" s="409">
        <v>0</v>
      </c>
      <c r="K118" s="418"/>
      <c r="L118" s="419">
        <f t="shared" si="24"/>
        <v>0</v>
      </c>
      <c r="M118" s="219" t="str">
        <f t="shared" si="25"/>
        <v/>
      </c>
      <c r="N118" s="409">
        <v>0</v>
      </c>
      <c r="O118">
        <f t="shared" si="14"/>
        <v>7</v>
      </c>
      <c r="P118" t="s">
        <v>156</v>
      </c>
    </row>
    <row r="119" ht="15.75" spans="1:16">
      <c r="A119" s="422">
        <v>2012505</v>
      </c>
      <c r="B119" s="415" t="s">
        <v>217</v>
      </c>
      <c r="C119" s="409">
        <v>0</v>
      </c>
      <c r="D119" s="409">
        <v>0</v>
      </c>
      <c r="E119" s="409">
        <v>0</v>
      </c>
      <c r="F119" s="420"/>
      <c r="G119" s="409">
        <v>0</v>
      </c>
      <c r="H119" s="420"/>
      <c r="I119" s="417">
        <f t="shared" si="15"/>
        <v>0</v>
      </c>
      <c r="J119" s="409">
        <v>0</v>
      </c>
      <c r="K119" s="418"/>
      <c r="L119" s="419">
        <f t="shared" si="24"/>
        <v>0</v>
      </c>
      <c r="M119" s="219" t="str">
        <f t="shared" si="25"/>
        <v/>
      </c>
      <c r="N119" s="409">
        <v>0</v>
      </c>
      <c r="O119">
        <f t="shared" si="14"/>
        <v>7</v>
      </c>
      <c r="P119" t="s">
        <v>156</v>
      </c>
    </row>
    <row r="120" ht="15.75" spans="1:16">
      <c r="A120" s="422">
        <v>2012550</v>
      </c>
      <c r="B120" s="415" t="s">
        <v>162</v>
      </c>
      <c r="C120" s="409">
        <v>0</v>
      </c>
      <c r="D120" s="409"/>
      <c r="E120" s="409">
        <v>0</v>
      </c>
      <c r="F120" s="420"/>
      <c r="G120" s="409">
        <v>0</v>
      </c>
      <c r="H120" s="420"/>
      <c r="I120" s="417">
        <f t="shared" si="15"/>
        <v>0</v>
      </c>
      <c r="J120" s="409">
        <v>0</v>
      </c>
      <c r="K120" s="418"/>
      <c r="L120" s="419">
        <f t="shared" si="24"/>
        <v>0</v>
      </c>
      <c r="M120" s="219" t="str">
        <f t="shared" si="25"/>
        <v/>
      </c>
      <c r="N120" s="409">
        <v>0</v>
      </c>
      <c r="O120">
        <f t="shared" si="14"/>
        <v>7</v>
      </c>
      <c r="P120" t="s">
        <v>156</v>
      </c>
    </row>
    <row r="121" ht="15.75" spans="1:16">
      <c r="A121" s="422">
        <v>2012599</v>
      </c>
      <c r="B121" s="415" t="s">
        <v>218</v>
      </c>
      <c r="C121" s="409">
        <v>0</v>
      </c>
      <c r="D121" s="409"/>
      <c r="E121" s="409">
        <v>0</v>
      </c>
      <c r="F121" s="420"/>
      <c r="G121" s="409">
        <v>0</v>
      </c>
      <c r="H121" s="420"/>
      <c r="I121" s="417">
        <f t="shared" si="15"/>
        <v>0</v>
      </c>
      <c r="J121" s="409">
        <v>0</v>
      </c>
      <c r="K121" s="418"/>
      <c r="L121" s="419">
        <f t="shared" si="24"/>
        <v>0</v>
      </c>
      <c r="M121" s="219" t="str">
        <f t="shared" si="25"/>
        <v/>
      </c>
      <c r="N121" s="409">
        <v>0</v>
      </c>
      <c r="O121">
        <f t="shared" si="14"/>
        <v>7</v>
      </c>
      <c r="P121" t="s">
        <v>156</v>
      </c>
    </row>
    <row r="122" ht="15.75" spans="1:16">
      <c r="A122" s="410">
        <v>20126</v>
      </c>
      <c r="B122" s="421" t="s">
        <v>219</v>
      </c>
      <c r="C122" s="412">
        <v>84</v>
      </c>
      <c r="D122" s="412">
        <v>102</v>
      </c>
      <c r="E122" s="412">
        <v>102</v>
      </c>
      <c r="F122" s="407">
        <v>1</v>
      </c>
      <c r="G122" s="412">
        <v>5</v>
      </c>
      <c r="H122" s="407">
        <v>0.0515</v>
      </c>
      <c r="I122" s="406">
        <f t="shared" si="15"/>
        <v>99</v>
      </c>
      <c r="J122" s="412">
        <v>99</v>
      </c>
      <c r="K122" s="413">
        <f>SUM(K123:K127)</f>
        <v>0</v>
      </c>
      <c r="L122" s="406">
        <f t="shared" si="24"/>
        <v>15</v>
      </c>
      <c r="M122" s="407">
        <f t="shared" si="25"/>
        <v>0.178571428571429</v>
      </c>
      <c r="N122" s="409">
        <v>97</v>
      </c>
      <c r="O122">
        <f t="shared" si="14"/>
        <v>5</v>
      </c>
    </row>
    <row r="123" ht="15.75" spans="1:16">
      <c r="A123" s="422">
        <v>2012601</v>
      </c>
      <c r="B123" s="415" t="s">
        <v>152</v>
      </c>
      <c r="C123" s="416">
        <v>76</v>
      </c>
      <c r="D123" s="416">
        <v>88</v>
      </c>
      <c r="E123" s="416">
        <v>88</v>
      </c>
      <c r="F123" s="219">
        <v>1</v>
      </c>
      <c r="G123" s="416">
        <v>3</v>
      </c>
      <c r="H123" s="219">
        <v>0.0353</v>
      </c>
      <c r="I123" s="417">
        <f t="shared" si="15"/>
        <v>91</v>
      </c>
      <c r="J123" s="416">
        <v>91</v>
      </c>
      <c r="K123" s="418"/>
      <c r="L123" s="419">
        <f t="shared" si="24"/>
        <v>15</v>
      </c>
      <c r="M123" s="219">
        <f t="shared" si="25"/>
        <v>0.197368421052632</v>
      </c>
      <c r="N123" s="409">
        <v>85</v>
      </c>
      <c r="O123">
        <f t="shared" si="14"/>
        <v>7</v>
      </c>
    </row>
    <row r="124" ht="15.75" spans="1:16">
      <c r="A124" s="422">
        <v>2012602</v>
      </c>
      <c r="B124" s="415" t="s">
        <v>153</v>
      </c>
      <c r="C124" s="416">
        <v>8</v>
      </c>
      <c r="D124" s="416">
        <v>14</v>
      </c>
      <c r="E124" s="416">
        <v>14</v>
      </c>
      <c r="F124" s="219">
        <v>1</v>
      </c>
      <c r="G124" s="416">
        <v>2</v>
      </c>
      <c r="H124" s="219">
        <v>0.1667</v>
      </c>
      <c r="I124" s="417">
        <f t="shared" si="15"/>
        <v>8</v>
      </c>
      <c r="J124" s="416">
        <v>8</v>
      </c>
      <c r="K124" s="418"/>
      <c r="L124" s="419">
        <f t="shared" si="24"/>
        <v>0</v>
      </c>
      <c r="M124" s="219">
        <f t="shared" si="25"/>
        <v>0</v>
      </c>
      <c r="N124" s="409">
        <v>12</v>
      </c>
      <c r="O124">
        <f t="shared" si="14"/>
        <v>7</v>
      </c>
    </row>
    <row r="125" ht="15.75" spans="1:16">
      <c r="A125" s="422">
        <v>2012603</v>
      </c>
      <c r="B125" s="415" t="s">
        <v>154</v>
      </c>
      <c r="C125" s="409">
        <v>0</v>
      </c>
      <c r="D125" s="409">
        <v>0</v>
      </c>
      <c r="E125" s="409">
        <v>0</v>
      </c>
      <c r="F125" s="420"/>
      <c r="G125" s="409">
        <v>0</v>
      </c>
      <c r="H125" s="420"/>
      <c r="I125" s="417">
        <f t="shared" si="15"/>
        <v>0</v>
      </c>
      <c r="J125" s="409">
        <v>0</v>
      </c>
      <c r="K125" s="418"/>
      <c r="L125" s="419">
        <f t="shared" si="24"/>
        <v>0</v>
      </c>
      <c r="M125" s="219" t="str">
        <f t="shared" si="25"/>
        <v/>
      </c>
      <c r="N125" s="409">
        <v>0</v>
      </c>
      <c r="O125">
        <f t="shared" si="14"/>
        <v>7</v>
      </c>
      <c r="P125" t="s">
        <v>156</v>
      </c>
    </row>
    <row r="126" ht="15.75" spans="1:16">
      <c r="A126" s="422">
        <v>2012604</v>
      </c>
      <c r="B126" s="415" t="s">
        <v>220</v>
      </c>
      <c r="C126" s="409">
        <v>0</v>
      </c>
      <c r="D126" s="409">
        <v>0</v>
      </c>
      <c r="E126" s="409">
        <v>0</v>
      </c>
      <c r="F126" s="420"/>
      <c r="G126" s="409">
        <v>0</v>
      </c>
      <c r="H126" s="420"/>
      <c r="I126" s="417">
        <f t="shared" si="15"/>
        <v>0</v>
      </c>
      <c r="J126" s="409">
        <v>0</v>
      </c>
      <c r="K126" s="418"/>
      <c r="L126" s="419">
        <f t="shared" si="24"/>
        <v>0</v>
      </c>
      <c r="M126" s="219" t="str">
        <f t="shared" si="25"/>
        <v/>
      </c>
      <c r="N126" s="409">
        <v>0</v>
      </c>
      <c r="O126">
        <f t="shared" si="14"/>
        <v>7</v>
      </c>
      <c r="P126" t="s">
        <v>156</v>
      </c>
    </row>
    <row r="127" ht="15.75" spans="1:16">
      <c r="A127" s="422">
        <v>2012699</v>
      </c>
      <c r="B127" s="415" t="s">
        <v>221</v>
      </c>
      <c r="C127" s="409">
        <v>0</v>
      </c>
      <c r="D127" s="409">
        <v>0</v>
      </c>
      <c r="E127" s="409">
        <v>0</v>
      </c>
      <c r="F127" s="420"/>
      <c r="G127" s="409">
        <v>0</v>
      </c>
      <c r="H127" s="420"/>
      <c r="I127" s="417">
        <f t="shared" si="15"/>
        <v>0</v>
      </c>
      <c r="J127" s="409">
        <v>0</v>
      </c>
      <c r="K127" s="418"/>
      <c r="L127" s="419">
        <f t="shared" si="24"/>
        <v>0</v>
      </c>
      <c r="M127" s="219" t="str">
        <f t="shared" si="25"/>
        <v/>
      </c>
      <c r="N127" s="409">
        <v>0</v>
      </c>
      <c r="O127">
        <f t="shared" si="14"/>
        <v>7</v>
      </c>
      <c r="P127" t="s">
        <v>156</v>
      </c>
    </row>
    <row r="128" ht="15.75" spans="1:16">
      <c r="A128" s="410">
        <v>20128</v>
      </c>
      <c r="B128" s="421" t="s">
        <v>222</v>
      </c>
      <c r="C128" s="412">
        <v>38</v>
      </c>
      <c r="D128" s="412">
        <v>46</v>
      </c>
      <c r="E128" s="412">
        <v>42</v>
      </c>
      <c r="F128" s="407">
        <v>0.913</v>
      </c>
      <c r="G128" s="412">
        <v>-4</v>
      </c>
      <c r="H128" s="407">
        <v>-0.087</v>
      </c>
      <c r="I128" s="406">
        <f t="shared" si="15"/>
        <v>47</v>
      </c>
      <c r="J128" s="412">
        <v>47</v>
      </c>
      <c r="K128" s="413">
        <f>SUM(K129:K132)</f>
        <v>0</v>
      </c>
      <c r="L128" s="406">
        <f t="shared" si="24"/>
        <v>9</v>
      </c>
      <c r="M128" s="407">
        <f t="shared" si="25"/>
        <v>0.236842105263158</v>
      </c>
      <c r="N128" s="409">
        <v>46</v>
      </c>
      <c r="O128">
        <f t="shared" si="14"/>
        <v>5</v>
      </c>
    </row>
    <row r="129" ht="15.75" spans="1:16">
      <c r="A129" s="422">
        <v>2012801</v>
      </c>
      <c r="B129" s="415" t="s">
        <v>152</v>
      </c>
      <c r="C129" s="416">
        <v>35</v>
      </c>
      <c r="D129" s="416">
        <v>43</v>
      </c>
      <c r="E129" s="416">
        <v>39</v>
      </c>
      <c r="F129" s="219">
        <v>0.907</v>
      </c>
      <c r="G129" s="416">
        <v>-3</v>
      </c>
      <c r="H129" s="219">
        <v>-0.0714</v>
      </c>
      <c r="I129" s="417">
        <f t="shared" si="15"/>
        <v>46</v>
      </c>
      <c r="J129" s="416">
        <v>46</v>
      </c>
      <c r="K129" s="418"/>
      <c r="L129" s="419">
        <f t="shared" si="24"/>
        <v>11</v>
      </c>
      <c r="M129" s="219">
        <f t="shared" si="25"/>
        <v>0.314285714285714</v>
      </c>
      <c r="N129" s="409">
        <v>42</v>
      </c>
      <c r="O129">
        <f t="shared" si="14"/>
        <v>7</v>
      </c>
    </row>
    <row r="130" ht="15.75" spans="1:16">
      <c r="A130" s="422">
        <v>2012802</v>
      </c>
      <c r="B130" s="415" t="s">
        <v>153</v>
      </c>
      <c r="C130" s="416">
        <v>3</v>
      </c>
      <c r="D130" s="416">
        <v>3</v>
      </c>
      <c r="E130" s="416">
        <v>3</v>
      </c>
      <c r="F130" s="219">
        <v>1</v>
      </c>
      <c r="G130" s="416">
        <v>-1</v>
      </c>
      <c r="H130" s="219">
        <v>-0.25</v>
      </c>
      <c r="I130" s="417">
        <f t="shared" si="15"/>
        <v>1</v>
      </c>
      <c r="J130" s="416">
        <v>1</v>
      </c>
      <c r="K130" s="418"/>
      <c r="L130" s="419">
        <f t="shared" si="24"/>
        <v>-2</v>
      </c>
      <c r="M130" s="219">
        <f t="shared" si="25"/>
        <v>-0.666666666666667</v>
      </c>
      <c r="N130" s="409">
        <v>4</v>
      </c>
      <c r="O130">
        <f t="shared" si="14"/>
        <v>7</v>
      </c>
    </row>
    <row r="131" ht="15.75" spans="1:16">
      <c r="A131" s="422">
        <v>2012803</v>
      </c>
      <c r="B131" s="415" t="s">
        <v>154</v>
      </c>
      <c r="C131" s="409">
        <v>0</v>
      </c>
      <c r="D131" s="409">
        <v>0</v>
      </c>
      <c r="E131" s="409">
        <v>0</v>
      </c>
      <c r="F131" s="420"/>
      <c r="G131" s="409">
        <v>0</v>
      </c>
      <c r="H131" s="420"/>
      <c r="I131" s="417">
        <f t="shared" si="15"/>
        <v>0</v>
      </c>
      <c r="J131" s="409">
        <v>0</v>
      </c>
      <c r="K131" s="418"/>
      <c r="L131" s="419">
        <f t="shared" si="24"/>
        <v>0</v>
      </c>
      <c r="M131" s="219" t="str">
        <f t="shared" si="25"/>
        <v/>
      </c>
      <c r="N131" s="409">
        <v>0</v>
      </c>
      <c r="O131">
        <f t="shared" si="14"/>
        <v>7</v>
      </c>
      <c r="P131" t="s">
        <v>156</v>
      </c>
    </row>
    <row r="132" ht="15.75" spans="1:16">
      <c r="A132" s="422">
        <v>2012899</v>
      </c>
      <c r="B132" s="415" t="s">
        <v>223</v>
      </c>
      <c r="C132" s="409">
        <v>0</v>
      </c>
      <c r="D132" s="409">
        <v>0</v>
      </c>
      <c r="E132" s="409">
        <v>0</v>
      </c>
      <c r="F132" s="420"/>
      <c r="G132" s="409">
        <v>0</v>
      </c>
      <c r="H132" s="420"/>
      <c r="I132" s="417">
        <f t="shared" si="15"/>
        <v>0</v>
      </c>
      <c r="J132" s="409">
        <v>0</v>
      </c>
      <c r="K132" s="418"/>
      <c r="L132" s="419">
        <f t="shared" si="24"/>
        <v>0</v>
      </c>
      <c r="M132" s="219" t="str">
        <f t="shared" si="25"/>
        <v/>
      </c>
      <c r="N132" s="409">
        <v>0</v>
      </c>
      <c r="O132">
        <f t="shared" si="14"/>
        <v>7</v>
      </c>
      <c r="P132" t="s">
        <v>156</v>
      </c>
    </row>
    <row r="133" ht="15.75" spans="1:16">
      <c r="A133" s="410">
        <v>20129</v>
      </c>
      <c r="B133" s="421" t="s">
        <v>224</v>
      </c>
      <c r="C133" s="412">
        <v>975</v>
      </c>
      <c r="D133" s="406">
        <v>1051</v>
      </c>
      <c r="E133" s="406">
        <v>1041</v>
      </c>
      <c r="F133" s="407">
        <v>0.9905</v>
      </c>
      <c r="G133" s="412">
        <v>-10</v>
      </c>
      <c r="H133" s="407">
        <v>-0.0095</v>
      </c>
      <c r="I133" s="406">
        <f t="shared" si="15"/>
        <v>1129</v>
      </c>
      <c r="J133" s="406">
        <v>1129</v>
      </c>
      <c r="K133" s="413">
        <f>SUM(K134:K139)</f>
        <v>0</v>
      </c>
      <c r="L133" s="406">
        <f t="shared" si="24"/>
        <v>154</v>
      </c>
      <c r="M133" s="407">
        <f t="shared" si="25"/>
        <v>0.157948717948718</v>
      </c>
      <c r="N133" s="409">
        <v>1051</v>
      </c>
      <c r="O133">
        <f t="shared" si="14"/>
        <v>5</v>
      </c>
    </row>
    <row r="134" ht="15.75" spans="1:16">
      <c r="A134" s="422">
        <v>2012901</v>
      </c>
      <c r="B134" s="415" t="s">
        <v>152</v>
      </c>
      <c r="C134" s="416">
        <v>82</v>
      </c>
      <c r="D134" s="416">
        <v>91</v>
      </c>
      <c r="E134" s="416">
        <v>89</v>
      </c>
      <c r="F134" s="219">
        <v>0.978</v>
      </c>
      <c r="G134" s="416">
        <v>7</v>
      </c>
      <c r="H134" s="219">
        <v>0.0854</v>
      </c>
      <c r="I134" s="417">
        <f t="shared" si="15"/>
        <v>84</v>
      </c>
      <c r="J134" s="416">
        <v>84</v>
      </c>
      <c r="K134" s="418"/>
      <c r="L134" s="419">
        <f t="shared" ref="L134:L140" si="26">I134-C134</f>
        <v>2</v>
      </c>
      <c r="M134" s="219">
        <f t="shared" ref="M134:M140" si="27">IFERROR(L134/C134,"")</f>
        <v>0.024390243902439</v>
      </c>
      <c r="N134" s="409">
        <v>82</v>
      </c>
      <c r="O134">
        <f t="shared" si="14"/>
        <v>7</v>
      </c>
    </row>
    <row r="135" ht="15.75" spans="1:16">
      <c r="A135" s="422">
        <v>2012902</v>
      </c>
      <c r="B135" s="415" t="s">
        <v>153</v>
      </c>
      <c r="C135" s="416">
        <v>145</v>
      </c>
      <c r="D135" s="416">
        <v>195</v>
      </c>
      <c r="E135" s="416">
        <v>188</v>
      </c>
      <c r="F135" s="219">
        <v>0.9641</v>
      </c>
      <c r="G135" s="416">
        <v>26</v>
      </c>
      <c r="H135" s="219">
        <v>0.1605</v>
      </c>
      <c r="I135" s="417">
        <f t="shared" si="15"/>
        <v>184</v>
      </c>
      <c r="J135" s="416">
        <v>184</v>
      </c>
      <c r="K135" s="418"/>
      <c r="L135" s="419">
        <f t="shared" si="26"/>
        <v>39</v>
      </c>
      <c r="M135" s="219">
        <f t="shared" si="27"/>
        <v>0.268965517241379</v>
      </c>
      <c r="N135" s="409">
        <v>162</v>
      </c>
      <c r="O135">
        <f t="shared" ref="O135:O198" si="28">LEN(A135)</f>
        <v>7</v>
      </c>
    </row>
    <row r="136" ht="15.75" spans="1:16">
      <c r="A136" s="422">
        <v>2012903</v>
      </c>
      <c r="B136" s="415" t="s">
        <v>154</v>
      </c>
      <c r="C136" s="409">
        <v>0</v>
      </c>
      <c r="D136" s="409">
        <v>0</v>
      </c>
      <c r="E136" s="409">
        <v>0</v>
      </c>
      <c r="F136" s="420"/>
      <c r="G136" s="409">
        <v>0</v>
      </c>
      <c r="H136" s="420"/>
      <c r="I136" s="417">
        <f t="shared" ref="I136:I199" si="29">J136+K136</f>
        <v>0</v>
      </c>
      <c r="J136" s="409">
        <v>0</v>
      </c>
      <c r="K136" s="418"/>
      <c r="L136" s="419">
        <f t="shared" si="26"/>
        <v>0</v>
      </c>
      <c r="M136" s="219" t="str">
        <f t="shared" si="27"/>
        <v/>
      </c>
      <c r="N136" s="409">
        <v>0</v>
      </c>
      <c r="O136">
        <f t="shared" si="28"/>
        <v>7</v>
      </c>
      <c r="P136" t="s">
        <v>156</v>
      </c>
    </row>
    <row r="137" ht="15.75" spans="1:16">
      <c r="A137" s="422">
        <v>2012906</v>
      </c>
      <c r="B137" s="415" t="s">
        <v>225</v>
      </c>
      <c r="C137" s="416">
        <v>0</v>
      </c>
      <c r="D137" s="416">
        <v>8</v>
      </c>
      <c r="E137" s="416">
        <v>8</v>
      </c>
      <c r="F137" s="219">
        <v>1</v>
      </c>
      <c r="G137" s="416">
        <v>0</v>
      </c>
      <c r="H137" s="219">
        <v>0</v>
      </c>
      <c r="I137" s="417">
        <f t="shared" si="29"/>
        <v>16</v>
      </c>
      <c r="J137" s="416">
        <v>16</v>
      </c>
      <c r="K137" s="418"/>
      <c r="L137" s="419">
        <f t="shared" si="26"/>
        <v>16</v>
      </c>
      <c r="M137" s="219" t="str">
        <f t="shared" si="27"/>
        <v/>
      </c>
      <c r="N137" s="409">
        <v>8</v>
      </c>
      <c r="O137">
        <f t="shared" si="28"/>
        <v>7</v>
      </c>
    </row>
    <row r="138" ht="15.75" spans="1:16">
      <c r="A138" s="422">
        <v>2012950</v>
      </c>
      <c r="B138" s="415" t="s">
        <v>162</v>
      </c>
      <c r="C138" s="409">
        <v>0</v>
      </c>
      <c r="D138" s="409">
        <v>0</v>
      </c>
      <c r="E138" s="409">
        <v>0</v>
      </c>
      <c r="F138" s="420"/>
      <c r="G138" s="409">
        <v>0</v>
      </c>
      <c r="H138" s="420"/>
      <c r="I138" s="417">
        <f t="shared" si="29"/>
        <v>0</v>
      </c>
      <c r="J138" s="409">
        <v>0</v>
      </c>
      <c r="K138" s="418"/>
      <c r="L138" s="419">
        <f t="shared" si="26"/>
        <v>0</v>
      </c>
      <c r="M138" s="219" t="str">
        <f t="shared" si="27"/>
        <v/>
      </c>
      <c r="N138" s="409">
        <v>0</v>
      </c>
      <c r="O138">
        <f t="shared" si="28"/>
        <v>7</v>
      </c>
      <c r="P138" t="s">
        <v>156</v>
      </c>
    </row>
    <row r="139" ht="15.75" spans="1:16">
      <c r="A139" s="422">
        <v>2012999</v>
      </c>
      <c r="B139" s="415" t="s">
        <v>226</v>
      </c>
      <c r="C139" s="416">
        <v>748</v>
      </c>
      <c r="D139" s="416">
        <v>757</v>
      </c>
      <c r="E139" s="416">
        <v>756</v>
      </c>
      <c r="F139" s="219">
        <v>0.9987</v>
      </c>
      <c r="G139" s="416">
        <v>-43</v>
      </c>
      <c r="H139" s="219">
        <v>-0.0538</v>
      </c>
      <c r="I139" s="417">
        <f t="shared" si="29"/>
        <v>845</v>
      </c>
      <c r="J139" s="416">
        <v>845</v>
      </c>
      <c r="K139" s="418"/>
      <c r="L139" s="419">
        <f t="shared" si="26"/>
        <v>97</v>
      </c>
      <c r="M139" s="219">
        <f t="shared" si="27"/>
        <v>0.129679144385027</v>
      </c>
      <c r="N139" s="409">
        <v>799</v>
      </c>
      <c r="O139">
        <f t="shared" si="28"/>
        <v>7</v>
      </c>
    </row>
    <row r="140" ht="15.75" spans="1:16">
      <c r="A140" s="410">
        <v>20131</v>
      </c>
      <c r="B140" s="421" t="s">
        <v>227</v>
      </c>
      <c r="C140" s="406">
        <v>1724</v>
      </c>
      <c r="D140" s="406">
        <v>2070</v>
      </c>
      <c r="E140" s="406">
        <v>1898</v>
      </c>
      <c r="F140" s="407">
        <v>0.9169</v>
      </c>
      <c r="G140" s="412">
        <v>184</v>
      </c>
      <c r="H140" s="407">
        <v>0.1074</v>
      </c>
      <c r="I140" s="406">
        <f t="shared" si="29"/>
        <v>1912</v>
      </c>
      <c r="J140" s="406">
        <v>1904</v>
      </c>
      <c r="K140" s="413">
        <f>SUM(K141:K146)</f>
        <v>8</v>
      </c>
      <c r="L140" s="406">
        <f t="shared" si="26"/>
        <v>188</v>
      </c>
      <c r="M140" s="407">
        <f t="shared" si="27"/>
        <v>0.109048723897912</v>
      </c>
      <c r="N140" s="409">
        <v>1714</v>
      </c>
      <c r="O140">
        <f t="shared" si="28"/>
        <v>5</v>
      </c>
    </row>
    <row r="141" ht="15.75" spans="1:16">
      <c r="A141" s="422">
        <v>2013101</v>
      </c>
      <c r="B141" s="415" t="s">
        <v>152</v>
      </c>
      <c r="C141" s="416">
        <v>1175</v>
      </c>
      <c r="D141" s="417">
        <v>1346</v>
      </c>
      <c r="E141" s="416">
        <v>1324</v>
      </c>
      <c r="F141" s="219">
        <v>0.9837</v>
      </c>
      <c r="G141" s="416">
        <v>92</v>
      </c>
      <c r="H141" s="219">
        <v>0.0747</v>
      </c>
      <c r="I141" s="417">
        <f t="shared" si="29"/>
        <v>1335</v>
      </c>
      <c r="J141" s="416">
        <v>1335</v>
      </c>
      <c r="K141" s="418"/>
      <c r="L141" s="419">
        <f t="shared" ref="L141:L147" si="30">I141-C141</f>
        <v>160</v>
      </c>
      <c r="M141" s="219">
        <f t="shared" ref="M141:M147" si="31">IFERROR(L141/C141,"")</f>
        <v>0.136170212765957</v>
      </c>
      <c r="N141" s="409">
        <v>1232</v>
      </c>
      <c r="O141">
        <f t="shared" si="28"/>
        <v>7</v>
      </c>
    </row>
    <row r="142" ht="15.75" spans="1:16">
      <c r="A142" s="422">
        <v>2013102</v>
      </c>
      <c r="B142" s="415" t="s">
        <v>153</v>
      </c>
      <c r="C142" s="416">
        <v>412</v>
      </c>
      <c r="D142" s="416">
        <v>432</v>
      </c>
      <c r="E142" s="416">
        <v>396</v>
      </c>
      <c r="F142" s="219">
        <v>0.9167</v>
      </c>
      <c r="G142" s="416">
        <v>15</v>
      </c>
      <c r="H142" s="219">
        <v>0.0394</v>
      </c>
      <c r="I142" s="417">
        <f t="shared" si="29"/>
        <v>462</v>
      </c>
      <c r="J142" s="416">
        <v>462</v>
      </c>
      <c r="K142" s="418"/>
      <c r="L142" s="419">
        <f t="shared" si="30"/>
        <v>50</v>
      </c>
      <c r="M142" s="219">
        <f t="shared" si="31"/>
        <v>0.121359223300971</v>
      </c>
      <c r="N142" s="409">
        <v>381</v>
      </c>
      <c r="O142">
        <f t="shared" si="28"/>
        <v>7</v>
      </c>
    </row>
    <row r="143" ht="15.75" spans="1:16">
      <c r="A143" s="422">
        <v>2013103</v>
      </c>
      <c r="B143" s="415" t="s">
        <v>154</v>
      </c>
      <c r="C143" s="409">
        <v>0</v>
      </c>
      <c r="D143" s="409">
        <v>0</v>
      </c>
      <c r="E143" s="409">
        <v>0</v>
      </c>
      <c r="F143" s="420"/>
      <c r="G143" s="409">
        <v>0</v>
      </c>
      <c r="H143" s="420"/>
      <c r="I143" s="417">
        <f t="shared" si="29"/>
        <v>0</v>
      </c>
      <c r="J143" s="409">
        <v>0</v>
      </c>
      <c r="K143" s="418"/>
      <c r="L143" s="419">
        <f t="shared" si="30"/>
        <v>0</v>
      </c>
      <c r="M143" s="219" t="str">
        <f t="shared" si="31"/>
        <v/>
      </c>
      <c r="N143" s="409">
        <v>0</v>
      </c>
      <c r="O143">
        <f t="shared" si="28"/>
        <v>7</v>
      </c>
      <c r="P143" t="s">
        <v>156</v>
      </c>
    </row>
    <row r="144" ht="15.75" spans="1:16">
      <c r="A144" s="422">
        <v>2013105</v>
      </c>
      <c r="B144" s="415" t="s">
        <v>228</v>
      </c>
      <c r="C144" s="416">
        <v>9</v>
      </c>
      <c r="D144" s="416">
        <v>15</v>
      </c>
      <c r="E144" s="416">
        <v>15</v>
      </c>
      <c r="F144" s="219">
        <v>1</v>
      </c>
      <c r="G144" s="416">
        <v>-8</v>
      </c>
      <c r="H144" s="219">
        <v>-0.3478</v>
      </c>
      <c r="I144" s="417">
        <f t="shared" si="29"/>
        <v>9</v>
      </c>
      <c r="J144" s="416">
        <v>9</v>
      </c>
      <c r="K144" s="418"/>
      <c r="L144" s="419">
        <f t="shared" si="30"/>
        <v>0</v>
      </c>
      <c r="M144" s="219">
        <f t="shared" si="31"/>
        <v>0</v>
      </c>
      <c r="N144" s="409">
        <v>23</v>
      </c>
      <c r="O144">
        <f t="shared" si="28"/>
        <v>7</v>
      </c>
    </row>
    <row r="145" ht="15.75" spans="1:16">
      <c r="A145" s="422">
        <v>2013150</v>
      </c>
      <c r="B145" s="415" t="s">
        <v>162</v>
      </c>
      <c r="C145" s="416">
        <v>32</v>
      </c>
      <c r="D145" s="416">
        <v>40</v>
      </c>
      <c r="E145" s="416">
        <v>40</v>
      </c>
      <c r="F145" s="219">
        <v>1</v>
      </c>
      <c r="G145" s="416">
        <v>27</v>
      </c>
      <c r="H145" s="219">
        <v>2.0769</v>
      </c>
      <c r="I145" s="417">
        <f t="shared" si="29"/>
        <v>48</v>
      </c>
      <c r="J145" s="416">
        <v>48</v>
      </c>
      <c r="K145" s="418"/>
      <c r="L145" s="419">
        <f t="shared" si="30"/>
        <v>16</v>
      </c>
      <c r="M145" s="219">
        <f t="shared" si="31"/>
        <v>0.5</v>
      </c>
      <c r="N145" s="409">
        <v>13</v>
      </c>
      <c r="O145">
        <f t="shared" si="28"/>
        <v>7</v>
      </c>
    </row>
    <row r="146" ht="15.75" spans="1:16">
      <c r="A146" s="422">
        <v>2013199</v>
      </c>
      <c r="B146" s="415" t="s">
        <v>229</v>
      </c>
      <c r="C146" s="416">
        <v>96</v>
      </c>
      <c r="D146" s="416">
        <v>237</v>
      </c>
      <c r="E146" s="416">
        <v>123</v>
      </c>
      <c r="F146" s="219">
        <v>0.519</v>
      </c>
      <c r="G146" s="416">
        <v>58</v>
      </c>
      <c r="H146" s="219">
        <v>0.8923</v>
      </c>
      <c r="I146" s="417">
        <f t="shared" si="29"/>
        <v>58</v>
      </c>
      <c r="J146" s="416">
        <v>50</v>
      </c>
      <c r="K146" s="418">
        <v>8</v>
      </c>
      <c r="L146" s="419">
        <f t="shared" si="30"/>
        <v>-38</v>
      </c>
      <c r="M146" s="219">
        <f t="shared" si="31"/>
        <v>-0.395833333333333</v>
      </c>
      <c r="N146" s="409">
        <v>65</v>
      </c>
      <c r="O146">
        <f t="shared" si="28"/>
        <v>7</v>
      </c>
    </row>
    <row r="147" ht="15.75" spans="1:16">
      <c r="A147" s="410">
        <v>20132</v>
      </c>
      <c r="B147" s="421" t="s">
        <v>230</v>
      </c>
      <c r="C147" s="406">
        <v>2750</v>
      </c>
      <c r="D147" s="406">
        <v>2473</v>
      </c>
      <c r="E147" s="406">
        <v>2343</v>
      </c>
      <c r="F147" s="407">
        <v>0.9474</v>
      </c>
      <c r="G147" s="412">
        <v>-324</v>
      </c>
      <c r="H147" s="407">
        <v>-0.1215</v>
      </c>
      <c r="I147" s="406">
        <f t="shared" si="29"/>
        <v>1220</v>
      </c>
      <c r="J147" s="406">
        <v>1220</v>
      </c>
      <c r="K147" s="413">
        <f>SUM(K148:K153)</f>
        <v>0</v>
      </c>
      <c r="L147" s="406">
        <f t="shared" si="30"/>
        <v>-1530</v>
      </c>
      <c r="M147" s="407">
        <f t="shared" si="31"/>
        <v>-0.556363636363636</v>
      </c>
      <c r="N147" s="409">
        <v>2667</v>
      </c>
      <c r="O147">
        <f t="shared" si="28"/>
        <v>5</v>
      </c>
    </row>
    <row r="148" ht="15.75" spans="1:16">
      <c r="A148" s="422">
        <v>2013201</v>
      </c>
      <c r="B148" s="415" t="s">
        <v>152</v>
      </c>
      <c r="C148" s="416">
        <v>2426</v>
      </c>
      <c r="D148" s="417">
        <v>2086</v>
      </c>
      <c r="E148" s="416">
        <v>2107</v>
      </c>
      <c r="F148" s="219">
        <v>1.0101</v>
      </c>
      <c r="G148" s="416">
        <v>-272</v>
      </c>
      <c r="H148" s="219">
        <v>-0.1143</v>
      </c>
      <c r="I148" s="417">
        <f t="shared" si="29"/>
        <v>662</v>
      </c>
      <c r="J148" s="416">
        <v>662</v>
      </c>
      <c r="K148" s="418"/>
      <c r="L148" s="419">
        <f t="shared" ref="L148:L154" si="32">I148-C148</f>
        <v>-1764</v>
      </c>
      <c r="M148" s="219">
        <f t="shared" ref="M148:M154" si="33">IFERROR(L148/C148,"")</f>
        <v>-0.727122835943941</v>
      </c>
      <c r="N148" s="409">
        <v>2379</v>
      </c>
      <c r="O148">
        <f t="shared" si="28"/>
        <v>7</v>
      </c>
    </row>
    <row r="149" ht="15.75" spans="1:16">
      <c r="A149" s="422">
        <v>2013202</v>
      </c>
      <c r="B149" s="415" t="s">
        <v>153</v>
      </c>
      <c r="C149" s="416">
        <v>229</v>
      </c>
      <c r="D149" s="416">
        <v>229</v>
      </c>
      <c r="E149" s="416">
        <v>155</v>
      </c>
      <c r="F149" s="219">
        <v>0.6769</v>
      </c>
      <c r="G149" s="416">
        <v>80</v>
      </c>
      <c r="H149" s="219">
        <v>1.0667</v>
      </c>
      <c r="I149" s="417">
        <f t="shared" si="29"/>
        <v>498</v>
      </c>
      <c r="J149" s="416">
        <v>498</v>
      </c>
      <c r="K149" s="418"/>
      <c r="L149" s="419">
        <f t="shared" si="32"/>
        <v>269</v>
      </c>
      <c r="M149" s="219">
        <f t="shared" si="33"/>
        <v>1.17467248908297</v>
      </c>
      <c r="N149" s="409">
        <v>75</v>
      </c>
      <c r="O149">
        <f t="shared" si="28"/>
        <v>7</v>
      </c>
    </row>
    <row r="150" ht="15.75" spans="1:16">
      <c r="A150" s="422">
        <v>2013203</v>
      </c>
      <c r="B150" s="415" t="s">
        <v>154</v>
      </c>
      <c r="C150" s="409">
        <v>0</v>
      </c>
      <c r="D150" s="409">
        <v>0</v>
      </c>
      <c r="E150" s="409">
        <v>0</v>
      </c>
      <c r="F150" s="420"/>
      <c r="G150" s="409">
        <v>0</v>
      </c>
      <c r="H150" s="420"/>
      <c r="I150" s="417">
        <f t="shared" si="29"/>
        <v>0</v>
      </c>
      <c r="J150" s="409">
        <v>0</v>
      </c>
      <c r="K150" s="418"/>
      <c r="L150" s="419">
        <f t="shared" si="32"/>
        <v>0</v>
      </c>
      <c r="M150" s="219" t="str">
        <f t="shared" si="33"/>
        <v/>
      </c>
      <c r="N150" s="409">
        <v>0</v>
      </c>
      <c r="O150">
        <f t="shared" si="28"/>
        <v>7</v>
      </c>
      <c r="P150" t="s">
        <v>156</v>
      </c>
    </row>
    <row r="151" ht="15.75" spans="1:16">
      <c r="A151" s="422">
        <v>2013204</v>
      </c>
      <c r="B151" s="415" t="s">
        <v>231</v>
      </c>
      <c r="C151" s="409">
        <v>0</v>
      </c>
      <c r="D151" s="409">
        <v>0</v>
      </c>
      <c r="E151" s="409">
        <v>0</v>
      </c>
      <c r="F151" s="420"/>
      <c r="G151" s="409">
        <v>0</v>
      </c>
      <c r="H151" s="420"/>
      <c r="I151" s="417">
        <f t="shared" si="29"/>
        <v>0</v>
      </c>
      <c r="J151" s="409">
        <v>0</v>
      </c>
      <c r="K151" s="418"/>
      <c r="L151" s="419">
        <f t="shared" si="32"/>
        <v>0</v>
      </c>
      <c r="M151" s="219" t="str">
        <f t="shared" si="33"/>
        <v/>
      </c>
      <c r="N151" s="409">
        <v>0</v>
      </c>
      <c r="O151">
        <f t="shared" si="28"/>
        <v>7</v>
      </c>
      <c r="P151" t="s">
        <v>156</v>
      </c>
    </row>
    <row r="152" ht="15.75" spans="1:16">
      <c r="A152" s="422">
        <v>2013250</v>
      </c>
      <c r="B152" s="415" t="s">
        <v>162</v>
      </c>
      <c r="C152" s="416">
        <v>5</v>
      </c>
      <c r="D152" s="416">
        <v>6</v>
      </c>
      <c r="E152" s="416">
        <v>6</v>
      </c>
      <c r="F152" s="219">
        <v>1</v>
      </c>
      <c r="G152" s="416">
        <v>3</v>
      </c>
      <c r="H152" s="219">
        <v>1</v>
      </c>
      <c r="I152" s="417">
        <f t="shared" si="29"/>
        <v>10</v>
      </c>
      <c r="J152" s="416">
        <v>10</v>
      </c>
      <c r="K152" s="418"/>
      <c r="L152" s="419">
        <f t="shared" si="32"/>
        <v>5</v>
      </c>
      <c r="M152" s="219">
        <f t="shared" si="33"/>
        <v>1</v>
      </c>
      <c r="N152" s="409">
        <v>3</v>
      </c>
      <c r="O152">
        <f t="shared" si="28"/>
        <v>7</v>
      </c>
    </row>
    <row r="153" ht="15.75" spans="1:16">
      <c r="A153" s="422">
        <v>2013299</v>
      </c>
      <c r="B153" s="415" t="s">
        <v>232</v>
      </c>
      <c r="C153" s="416">
        <v>90</v>
      </c>
      <c r="D153" s="416">
        <v>152</v>
      </c>
      <c r="E153" s="416">
        <v>75</v>
      </c>
      <c r="F153" s="219">
        <v>0.4934</v>
      </c>
      <c r="G153" s="416">
        <v>-135</v>
      </c>
      <c r="H153" s="219">
        <v>-0.6429</v>
      </c>
      <c r="I153" s="417">
        <f t="shared" si="29"/>
        <v>50</v>
      </c>
      <c r="J153" s="416">
        <v>50</v>
      </c>
      <c r="K153" s="418"/>
      <c r="L153" s="419">
        <f t="shared" si="32"/>
        <v>-40</v>
      </c>
      <c r="M153" s="219">
        <f t="shared" si="33"/>
        <v>-0.444444444444444</v>
      </c>
      <c r="N153" s="409">
        <v>210</v>
      </c>
      <c r="O153">
        <f t="shared" si="28"/>
        <v>7</v>
      </c>
    </row>
    <row r="154" ht="15.75" spans="1:16">
      <c r="A154" s="410">
        <v>20133</v>
      </c>
      <c r="B154" s="421" t="s">
        <v>233</v>
      </c>
      <c r="C154" s="412">
        <v>380</v>
      </c>
      <c r="D154" s="412">
        <v>473</v>
      </c>
      <c r="E154" s="412">
        <v>410</v>
      </c>
      <c r="F154" s="407">
        <v>0.8668</v>
      </c>
      <c r="G154" s="412">
        <v>2</v>
      </c>
      <c r="H154" s="407">
        <v>0.0049</v>
      </c>
      <c r="I154" s="406">
        <f t="shared" si="29"/>
        <v>415</v>
      </c>
      <c r="J154" s="412">
        <v>415</v>
      </c>
      <c r="K154" s="413">
        <f>SUM(K155:K160)</f>
        <v>0</v>
      </c>
      <c r="L154" s="406">
        <f t="shared" si="32"/>
        <v>35</v>
      </c>
      <c r="M154" s="407">
        <f t="shared" si="33"/>
        <v>0.0921052631578947</v>
      </c>
      <c r="N154" s="409">
        <v>408</v>
      </c>
      <c r="O154">
        <f t="shared" si="28"/>
        <v>5</v>
      </c>
    </row>
    <row r="155" ht="15.75" spans="1:16">
      <c r="A155" s="422">
        <v>2013301</v>
      </c>
      <c r="B155" s="415" t="s">
        <v>152</v>
      </c>
      <c r="C155" s="416">
        <v>222</v>
      </c>
      <c r="D155" s="416">
        <v>256</v>
      </c>
      <c r="E155" s="416">
        <v>246</v>
      </c>
      <c r="F155" s="219">
        <v>0.9609</v>
      </c>
      <c r="G155" s="416">
        <v>48</v>
      </c>
      <c r="H155" s="219">
        <v>0.2424</v>
      </c>
      <c r="I155" s="417">
        <f t="shared" si="29"/>
        <v>246</v>
      </c>
      <c r="J155" s="416">
        <v>246</v>
      </c>
      <c r="K155" s="418"/>
      <c r="L155" s="419">
        <f t="shared" ref="L155:L161" si="34">I155-C155</f>
        <v>24</v>
      </c>
      <c r="M155" s="219">
        <f t="shared" ref="M155:M161" si="35">IFERROR(L155/C155,"")</f>
        <v>0.108108108108108</v>
      </c>
      <c r="N155" s="409">
        <v>198</v>
      </c>
      <c r="O155">
        <f t="shared" si="28"/>
        <v>7</v>
      </c>
    </row>
    <row r="156" ht="15.75" spans="1:16">
      <c r="A156" s="422">
        <v>2013302</v>
      </c>
      <c r="B156" s="415" t="s">
        <v>153</v>
      </c>
      <c r="C156" s="416">
        <v>144</v>
      </c>
      <c r="D156" s="416">
        <v>149</v>
      </c>
      <c r="E156" s="416">
        <v>97</v>
      </c>
      <c r="F156" s="219">
        <v>0.651</v>
      </c>
      <c r="G156" s="416">
        <v>-29</v>
      </c>
      <c r="H156" s="219">
        <v>-0.2302</v>
      </c>
      <c r="I156" s="417">
        <f t="shared" si="29"/>
        <v>149</v>
      </c>
      <c r="J156" s="416">
        <v>149</v>
      </c>
      <c r="K156" s="418"/>
      <c r="L156" s="419">
        <f t="shared" si="34"/>
        <v>5</v>
      </c>
      <c r="M156" s="219">
        <f t="shared" si="35"/>
        <v>0.0347222222222222</v>
      </c>
      <c r="N156" s="409">
        <v>126</v>
      </c>
      <c r="O156">
        <f t="shared" si="28"/>
        <v>7</v>
      </c>
    </row>
    <row r="157" ht="15.75" spans="1:16">
      <c r="A157" s="422">
        <v>2013303</v>
      </c>
      <c r="B157" s="415" t="s">
        <v>154</v>
      </c>
      <c r="C157" s="409">
        <v>0</v>
      </c>
      <c r="D157" s="409">
        <v>0</v>
      </c>
      <c r="E157" s="409">
        <v>0</v>
      </c>
      <c r="F157" s="420"/>
      <c r="G157" s="409">
        <v>0</v>
      </c>
      <c r="H157" s="420"/>
      <c r="I157" s="417">
        <f t="shared" si="29"/>
        <v>0</v>
      </c>
      <c r="J157" s="409">
        <v>0</v>
      </c>
      <c r="K157" s="418"/>
      <c r="L157" s="419">
        <f t="shared" si="34"/>
        <v>0</v>
      </c>
      <c r="M157" s="219" t="str">
        <f t="shared" si="35"/>
        <v/>
      </c>
      <c r="N157" s="409">
        <v>0</v>
      </c>
      <c r="O157">
        <f t="shared" si="28"/>
        <v>7</v>
      </c>
      <c r="P157" t="s">
        <v>156</v>
      </c>
    </row>
    <row r="158" ht="15.75" spans="1:16">
      <c r="A158" s="422">
        <v>2013304</v>
      </c>
      <c r="B158" s="415" t="s">
        <v>234</v>
      </c>
      <c r="C158" s="409">
        <v>0</v>
      </c>
      <c r="D158" s="409">
        <v>0</v>
      </c>
      <c r="E158" s="409">
        <v>0</v>
      </c>
      <c r="F158" s="420"/>
      <c r="G158" s="409">
        <v>0</v>
      </c>
      <c r="H158" s="420"/>
      <c r="I158" s="417">
        <f t="shared" si="29"/>
        <v>0</v>
      </c>
      <c r="J158" s="409">
        <v>0</v>
      </c>
      <c r="K158" s="418"/>
      <c r="L158" s="419">
        <f t="shared" si="34"/>
        <v>0</v>
      </c>
      <c r="M158" s="219" t="str">
        <f t="shared" si="35"/>
        <v/>
      </c>
      <c r="N158" s="409">
        <v>0</v>
      </c>
      <c r="O158">
        <f t="shared" si="28"/>
        <v>7</v>
      </c>
      <c r="P158" t="s">
        <v>156</v>
      </c>
    </row>
    <row r="159" ht="15.75" spans="1:16">
      <c r="A159" s="422">
        <v>2013350</v>
      </c>
      <c r="B159" s="415" t="s">
        <v>162</v>
      </c>
      <c r="C159" s="416">
        <v>4</v>
      </c>
      <c r="D159" s="416">
        <v>7</v>
      </c>
      <c r="E159" s="416">
        <v>7</v>
      </c>
      <c r="F159" s="219">
        <v>1</v>
      </c>
      <c r="G159" s="416">
        <v>0</v>
      </c>
      <c r="H159" s="219">
        <v>0</v>
      </c>
      <c r="I159" s="417">
        <f t="shared" si="29"/>
        <v>12</v>
      </c>
      <c r="J159" s="416">
        <v>12</v>
      </c>
      <c r="K159" s="418"/>
      <c r="L159" s="419">
        <f t="shared" si="34"/>
        <v>8</v>
      </c>
      <c r="M159" s="219">
        <f t="shared" si="35"/>
        <v>2</v>
      </c>
      <c r="N159" s="409">
        <v>7</v>
      </c>
      <c r="O159">
        <f t="shared" si="28"/>
        <v>7</v>
      </c>
    </row>
    <row r="160" ht="15.75" spans="1:16">
      <c r="A160" s="422">
        <v>2013399</v>
      </c>
      <c r="B160" s="415" t="s">
        <v>235</v>
      </c>
      <c r="C160" s="416">
        <v>10</v>
      </c>
      <c r="D160" s="416">
        <v>61</v>
      </c>
      <c r="E160" s="416">
        <v>60</v>
      </c>
      <c r="F160" s="219">
        <v>0.9836</v>
      </c>
      <c r="G160" s="416">
        <v>-17</v>
      </c>
      <c r="H160" s="219">
        <v>-0.2208</v>
      </c>
      <c r="I160" s="417">
        <f t="shared" si="29"/>
        <v>8</v>
      </c>
      <c r="J160" s="416">
        <v>8</v>
      </c>
      <c r="K160" s="418"/>
      <c r="L160" s="419">
        <f t="shared" si="34"/>
        <v>-2</v>
      </c>
      <c r="M160" s="219">
        <f t="shared" si="35"/>
        <v>-0.2</v>
      </c>
      <c r="N160" s="409">
        <v>77</v>
      </c>
      <c r="O160">
        <f t="shared" si="28"/>
        <v>7</v>
      </c>
    </row>
    <row r="161" ht="15.75" spans="1:16">
      <c r="A161" s="410">
        <v>20134</v>
      </c>
      <c r="B161" s="421" t="s">
        <v>236</v>
      </c>
      <c r="C161" s="412">
        <v>182</v>
      </c>
      <c r="D161" s="412">
        <v>201</v>
      </c>
      <c r="E161" s="412">
        <v>185</v>
      </c>
      <c r="F161" s="407">
        <v>0.9204</v>
      </c>
      <c r="G161" s="412">
        <v>-9</v>
      </c>
      <c r="H161" s="407">
        <v>-0.0464</v>
      </c>
      <c r="I161" s="406">
        <f t="shared" si="29"/>
        <v>186</v>
      </c>
      <c r="J161" s="412">
        <v>186</v>
      </c>
      <c r="K161" s="413">
        <f>SUM(K162:K168)</f>
        <v>0</v>
      </c>
      <c r="L161" s="406">
        <f t="shared" si="34"/>
        <v>4</v>
      </c>
      <c r="M161" s="407">
        <f t="shared" si="35"/>
        <v>0.021978021978022</v>
      </c>
      <c r="N161" s="409">
        <v>194</v>
      </c>
      <c r="O161">
        <f t="shared" si="28"/>
        <v>5</v>
      </c>
    </row>
    <row r="162" ht="15.75" spans="1:16">
      <c r="A162" s="422">
        <v>2013401</v>
      </c>
      <c r="B162" s="415" t="s">
        <v>152</v>
      </c>
      <c r="C162" s="416">
        <v>112</v>
      </c>
      <c r="D162" s="416">
        <v>126</v>
      </c>
      <c r="E162" s="416">
        <v>120</v>
      </c>
      <c r="F162" s="219">
        <v>0.9524</v>
      </c>
      <c r="G162" s="416">
        <v>4</v>
      </c>
      <c r="H162" s="219">
        <v>0.0345</v>
      </c>
      <c r="I162" s="417">
        <f t="shared" si="29"/>
        <v>116</v>
      </c>
      <c r="J162" s="416">
        <v>116</v>
      </c>
      <c r="K162" s="418"/>
      <c r="L162" s="419">
        <f t="shared" ref="L162:L175" si="36">I162-C162</f>
        <v>4</v>
      </c>
      <c r="M162" s="219">
        <f t="shared" ref="M162:M175" si="37">IFERROR(L162/C162,"")</f>
        <v>0.0357142857142857</v>
      </c>
      <c r="N162" s="409">
        <v>116</v>
      </c>
      <c r="O162">
        <f t="shared" si="28"/>
        <v>7</v>
      </c>
    </row>
    <row r="163" ht="15.75" spans="1:16">
      <c r="A163" s="422">
        <v>2013402</v>
      </c>
      <c r="B163" s="415" t="s">
        <v>153</v>
      </c>
      <c r="C163" s="416">
        <v>50</v>
      </c>
      <c r="D163" s="416">
        <v>55</v>
      </c>
      <c r="E163" s="416">
        <v>45</v>
      </c>
      <c r="F163" s="219">
        <v>0.8182</v>
      </c>
      <c r="G163" s="416">
        <v>-6</v>
      </c>
      <c r="H163" s="219">
        <v>-0.1176</v>
      </c>
      <c r="I163" s="417">
        <f t="shared" si="29"/>
        <v>50</v>
      </c>
      <c r="J163" s="416">
        <v>50</v>
      </c>
      <c r="K163" s="418"/>
      <c r="L163" s="419">
        <f t="shared" si="36"/>
        <v>0</v>
      </c>
      <c r="M163" s="219">
        <f t="shared" si="37"/>
        <v>0</v>
      </c>
      <c r="N163" s="409">
        <v>51</v>
      </c>
      <c r="O163">
        <f t="shared" si="28"/>
        <v>7</v>
      </c>
    </row>
    <row r="164" ht="15.75" spans="1:16">
      <c r="A164" s="422">
        <v>2013403</v>
      </c>
      <c r="B164" s="415" t="s">
        <v>154</v>
      </c>
      <c r="C164" s="409">
        <v>0</v>
      </c>
      <c r="D164" s="409">
        <v>0</v>
      </c>
      <c r="E164" s="409">
        <v>0</v>
      </c>
      <c r="F164" s="420"/>
      <c r="G164" s="409">
        <v>0</v>
      </c>
      <c r="H164" s="420"/>
      <c r="I164" s="417">
        <f t="shared" si="29"/>
        <v>0</v>
      </c>
      <c r="J164" s="409">
        <v>0</v>
      </c>
      <c r="K164" s="418"/>
      <c r="L164" s="419">
        <f t="shared" si="36"/>
        <v>0</v>
      </c>
      <c r="M164" s="219" t="str">
        <f t="shared" si="37"/>
        <v/>
      </c>
      <c r="N164" s="409">
        <v>0</v>
      </c>
      <c r="O164">
        <f t="shared" si="28"/>
        <v>7</v>
      </c>
      <c r="P164" t="s">
        <v>156</v>
      </c>
    </row>
    <row r="165" ht="15.75" spans="1:16">
      <c r="A165" s="422">
        <v>2013404</v>
      </c>
      <c r="B165" s="415" t="s">
        <v>237</v>
      </c>
      <c r="C165" s="416">
        <v>20</v>
      </c>
      <c r="D165" s="416">
        <v>20</v>
      </c>
      <c r="E165" s="416">
        <v>20</v>
      </c>
      <c r="F165" s="219">
        <v>1</v>
      </c>
      <c r="G165" s="416">
        <v>-3</v>
      </c>
      <c r="H165" s="219">
        <v>-0.1304</v>
      </c>
      <c r="I165" s="417">
        <f t="shared" si="29"/>
        <v>20</v>
      </c>
      <c r="J165" s="416">
        <v>20</v>
      </c>
      <c r="K165" s="418"/>
      <c r="L165" s="419">
        <f t="shared" si="36"/>
        <v>0</v>
      </c>
      <c r="M165" s="219">
        <f t="shared" si="37"/>
        <v>0</v>
      </c>
      <c r="N165" s="409">
        <v>23</v>
      </c>
      <c r="O165">
        <f t="shared" si="28"/>
        <v>7</v>
      </c>
    </row>
    <row r="166" ht="15.75" spans="1:16">
      <c r="A166" s="422">
        <v>2013405</v>
      </c>
      <c r="B166" s="415" t="s">
        <v>238</v>
      </c>
      <c r="C166" s="409">
        <v>0</v>
      </c>
      <c r="D166" s="409">
        <v>0</v>
      </c>
      <c r="E166" s="409">
        <v>0</v>
      </c>
      <c r="F166" s="420"/>
      <c r="G166" s="409">
        <v>0</v>
      </c>
      <c r="H166" s="420"/>
      <c r="I166" s="417">
        <f t="shared" si="29"/>
        <v>0</v>
      </c>
      <c r="J166" s="409">
        <v>0</v>
      </c>
      <c r="K166" s="418"/>
      <c r="L166" s="419">
        <f t="shared" si="36"/>
        <v>0</v>
      </c>
      <c r="M166" s="219" t="str">
        <f t="shared" si="37"/>
        <v/>
      </c>
      <c r="N166" s="409">
        <v>0</v>
      </c>
      <c r="O166">
        <f t="shared" si="28"/>
        <v>7</v>
      </c>
      <c r="P166" t="s">
        <v>156</v>
      </c>
    </row>
    <row r="167" ht="15.75" spans="1:16">
      <c r="A167" s="422">
        <v>2013450</v>
      </c>
      <c r="B167" s="415" t="s">
        <v>162</v>
      </c>
      <c r="C167" s="409">
        <v>0</v>
      </c>
      <c r="D167" s="409">
        <v>0</v>
      </c>
      <c r="E167" s="409">
        <v>0</v>
      </c>
      <c r="F167" s="420"/>
      <c r="G167" s="409">
        <v>0</v>
      </c>
      <c r="H167" s="420"/>
      <c r="I167" s="417">
        <f t="shared" si="29"/>
        <v>0</v>
      </c>
      <c r="J167" s="409">
        <v>0</v>
      </c>
      <c r="K167" s="418"/>
      <c r="L167" s="419">
        <f t="shared" si="36"/>
        <v>0</v>
      </c>
      <c r="M167" s="219" t="str">
        <f t="shared" si="37"/>
        <v/>
      </c>
      <c r="N167" s="409">
        <v>0</v>
      </c>
      <c r="O167">
        <f t="shared" si="28"/>
        <v>7</v>
      </c>
      <c r="P167" t="s">
        <v>156</v>
      </c>
    </row>
    <row r="168" ht="15.75" spans="1:16">
      <c r="A168" s="422">
        <v>2013499</v>
      </c>
      <c r="B168" s="415" t="s">
        <v>239</v>
      </c>
      <c r="C168" s="416">
        <v>0</v>
      </c>
      <c r="D168" s="416">
        <v>0</v>
      </c>
      <c r="E168" s="416">
        <v>0</v>
      </c>
      <c r="F168" s="219"/>
      <c r="G168" s="416">
        <v>-4</v>
      </c>
      <c r="H168" s="219">
        <v>-1</v>
      </c>
      <c r="I168" s="417">
        <f t="shared" si="29"/>
        <v>0</v>
      </c>
      <c r="J168" s="416">
        <v>0</v>
      </c>
      <c r="K168" s="418"/>
      <c r="L168" s="419">
        <f t="shared" si="36"/>
        <v>0</v>
      </c>
      <c r="M168" s="219" t="str">
        <f t="shared" si="37"/>
        <v/>
      </c>
      <c r="N168" s="409">
        <v>4</v>
      </c>
      <c r="O168">
        <f t="shared" si="28"/>
        <v>7</v>
      </c>
    </row>
    <row r="169" ht="15.75" spans="1:16">
      <c r="A169" s="410">
        <v>20136</v>
      </c>
      <c r="B169" s="421" t="s">
        <v>240</v>
      </c>
      <c r="C169" s="412">
        <v>50</v>
      </c>
      <c r="D169" s="412">
        <v>50</v>
      </c>
      <c r="E169" s="412">
        <v>41</v>
      </c>
      <c r="F169" s="407">
        <v>0.82</v>
      </c>
      <c r="G169" s="412">
        <v>-25</v>
      </c>
      <c r="H169" s="407">
        <v>-0.3788</v>
      </c>
      <c r="I169" s="406">
        <f t="shared" si="29"/>
        <v>50</v>
      </c>
      <c r="J169" s="412">
        <v>50</v>
      </c>
      <c r="K169" s="413">
        <f>SUM(K170:K174)</f>
        <v>0</v>
      </c>
      <c r="L169" s="406">
        <f t="shared" si="36"/>
        <v>0</v>
      </c>
      <c r="M169" s="407">
        <f t="shared" si="37"/>
        <v>0</v>
      </c>
      <c r="N169" s="409">
        <v>66</v>
      </c>
      <c r="O169">
        <f t="shared" si="28"/>
        <v>5</v>
      </c>
    </row>
    <row r="170" ht="15.75" spans="1:16">
      <c r="A170" s="422">
        <v>2013601</v>
      </c>
      <c r="B170" s="415" t="s">
        <v>152</v>
      </c>
      <c r="C170" s="409">
        <v>0</v>
      </c>
      <c r="D170" s="409">
        <v>0</v>
      </c>
      <c r="E170" s="409">
        <v>0</v>
      </c>
      <c r="F170" s="420"/>
      <c r="G170" s="409">
        <v>0</v>
      </c>
      <c r="H170" s="420"/>
      <c r="I170" s="417">
        <f t="shared" si="29"/>
        <v>0</v>
      </c>
      <c r="J170" s="409">
        <v>0</v>
      </c>
      <c r="K170" s="418"/>
      <c r="L170" s="419">
        <f t="shared" si="36"/>
        <v>0</v>
      </c>
      <c r="M170" s="219" t="str">
        <f t="shared" si="37"/>
        <v/>
      </c>
      <c r="N170" s="409">
        <v>0</v>
      </c>
      <c r="O170">
        <f t="shared" si="28"/>
        <v>7</v>
      </c>
      <c r="P170" t="s">
        <v>156</v>
      </c>
    </row>
    <row r="171" ht="15.75" spans="1:16">
      <c r="A171" s="422">
        <v>2013602</v>
      </c>
      <c r="B171" s="415" t="s">
        <v>153</v>
      </c>
      <c r="C171" s="416">
        <v>11</v>
      </c>
      <c r="D171" s="416">
        <v>11</v>
      </c>
      <c r="E171" s="416">
        <v>11</v>
      </c>
      <c r="F171" s="219">
        <v>1</v>
      </c>
      <c r="G171" s="416">
        <v>-4</v>
      </c>
      <c r="H171" s="219">
        <v>-0.2667</v>
      </c>
      <c r="I171" s="417">
        <f t="shared" si="29"/>
        <v>11</v>
      </c>
      <c r="J171" s="416">
        <v>11</v>
      </c>
      <c r="K171" s="418"/>
      <c r="L171" s="419">
        <f t="shared" si="36"/>
        <v>0</v>
      </c>
      <c r="M171" s="219">
        <f t="shared" si="37"/>
        <v>0</v>
      </c>
      <c r="N171" s="409">
        <v>15</v>
      </c>
      <c r="O171">
        <f t="shared" si="28"/>
        <v>7</v>
      </c>
    </row>
    <row r="172" ht="15.75" spans="1:16">
      <c r="A172" s="422">
        <v>2013603</v>
      </c>
      <c r="B172" s="415" t="s">
        <v>154</v>
      </c>
      <c r="C172" s="409">
        <v>0</v>
      </c>
      <c r="D172" s="409">
        <v>0</v>
      </c>
      <c r="E172" s="409">
        <v>0</v>
      </c>
      <c r="F172" s="420"/>
      <c r="G172" s="409">
        <v>0</v>
      </c>
      <c r="H172" s="420"/>
      <c r="I172" s="417">
        <f t="shared" si="29"/>
        <v>0</v>
      </c>
      <c r="J172" s="409">
        <v>0</v>
      </c>
      <c r="K172" s="418"/>
      <c r="L172" s="419">
        <f t="shared" si="36"/>
        <v>0</v>
      </c>
      <c r="M172" s="219" t="str">
        <f t="shared" si="37"/>
        <v/>
      </c>
      <c r="N172" s="409">
        <v>0</v>
      </c>
      <c r="O172">
        <f t="shared" si="28"/>
        <v>7</v>
      </c>
      <c r="P172" t="s">
        <v>156</v>
      </c>
    </row>
    <row r="173" ht="15.75" spans="1:16">
      <c r="A173" s="422">
        <v>2013650</v>
      </c>
      <c r="B173" s="415" t="s">
        <v>162</v>
      </c>
      <c r="C173" s="409">
        <v>0</v>
      </c>
      <c r="D173" s="409">
        <v>0</v>
      </c>
      <c r="E173" s="409">
        <v>0</v>
      </c>
      <c r="F173" s="420"/>
      <c r="G173" s="409">
        <v>0</v>
      </c>
      <c r="H173" s="420"/>
      <c r="I173" s="417">
        <f t="shared" si="29"/>
        <v>0</v>
      </c>
      <c r="J173" s="409">
        <v>0</v>
      </c>
      <c r="K173" s="418"/>
      <c r="L173" s="419">
        <f t="shared" si="36"/>
        <v>0</v>
      </c>
      <c r="M173" s="219" t="str">
        <f t="shared" si="37"/>
        <v/>
      </c>
      <c r="N173" s="409">
        <v>0</v>
      </c>
      <c r="O173">
        <f t="shared" si="28"/>
        <v>7</v>
      </c>
      <c r="P173" t="s">
        <v>156</v>
      </c>
    </row>
    <row r="174" ht="15.75" spans="1:16">
      <c r="A174" s="422">
        <v>2013699</v>
      </c>
      <c r="B174" s="415" t="s">
        <v>240</v>
      </c>
      <c r="C174" s="416">
        <v>39</v>
      </c>
      <c r="D174" s="416">
        <v>39</v>
      </c>
      <c r="E174" s="416">
        <v>30</v>
      </c>
      <c r="F174" s="219">
        <v>0.7692</v>
      </c>
      <c r="G174" s="416">
        <v>-21</v>
      </c>
      <c r="H174" s="219">
        <v>-0.4118</v>
      </c>
      <c r="I174" s="417">
        <f t="shared" si="29"/>
        <v>39</v>
      </c>
      <c r="J174" s="416">
        <v>39</v>
      </c>
      <c r="K174" s="418"/>
      <c r="L174" s="419">
        <f t="shared" si="36"/>
        <v>0</v>
      </c>
      <c r="M174" s="219">
        <f t="shared" si="37"/>
        <v>0</v>
      </c>
      <c r="N174" s="409">
        <v>51</v>
      </c>
      <c r="O174">
        <f t="shared" si="28"/>
        <v>7</v>
      </c>
    </row>
    <row r="175" ht="15.75" spans="1:16">
      <c r="A175" s="410">
        <v>20138</v>
      </c>
      <c r="B175" s="424" t="s">
        <v>241</v>
      </c>
      <c r="C175" s="406">
        <v>1146</v>
      </c>
      <c r="D175" s="406">
        <v>1278</v>
      </c>
      <c r="E175" s="406">
        <v>1272</v>
      </c>
      <c r="F175" s="407">
        <v>0.9953</v>
      </c>
      <c r="G175" s="412">
        <v>-22</v>
      </c>
      <c r="H175" s="407">
        <v>-0.017</v>
      </c>
      <c r="I175" s="406">
        <f t="shared" si="29"/>
        <v>1163</v>
      </c>
      <c r="J175" s="406">
        <v>1163</v>
      </c>
      <c r="K175" s="413">
        <f>SUM(K176:K186)</f>
        <v>0</v>
      </c>
      <c r="L175" s="406">
        <f t="shared" si="36"/>
        <v>17</v>
      </c>
      <c r="M175" s="407">
        <f t="shared" si="37"/>
        <v>0.0148342059336824</v>
      </c>
      <c r="N175" s="409">
        <v>1294</v>
      </c>
      <c r="O175">
        <f t="shared" si="28"/>
        <v>5</v>
      </c>
    </row>
    <row r="176" ht="15.75" spans="1:16">
      <c r="A176" s="422">
        <v>2013801</v>
      </c>
      <c r="B176" s="415" t="s">
        <v>152</v>
      </c>
      <c r="C176" s="416">
        <v>978</v>
      </c>
      <c r="D176" s="417">
        <v>1062</v>
      </c>
      <c r="E176" s="416">
        <v>1042</v>
      </c>
      <c r="F176" s="219">
        <v>0.9812</v>
      </c>
      <c r="G176" s="416">
        <v>-8</v>
      </c>
      <c r="H176" s="219">
        <v>-0.0076</v>
      </c>
      <c r="I176" s="417">
        <f t="shared" si="29"/>
        <v>1030</v>
      </c>
      <c r="J176" s="416">
        <v>1030</v>
      </c>
      <c r="K176" s="418"/>
      <c r="L176" s="419">
        <f t="shared" ref="L176:L187" si="38">I176-C176</f>
        <v>52</v>
      </c>
      <c r="M176" s="219">
        <f t="shared" ref="M176:M187" si="39">IFERROR(L176/C176,"")</f>
        <v>0.0531697341513292</v>
      </c>
      <c r="N176" s="409">
        <v>1050</v>
      </c>
      <c r="O176">
        <f t="shared" si="28"/>
        <v>7</v>
      </c>
    </row>
    <row r="177" ht="15.75" spans="1:16">
      <c r="A177" s="422">
        <v>2013802</v>
      </c>
      <c r="B177" s="415" t="s">
        <v>153</v>
      </c>
      <c r="C177" s="416">
        <v>39</v>
      </c>
      <c r="D177" s="416">
        <v>71</v>
      </c>
      <c r="E177" s="416">
        <v>73</v>
      </c>
      <c r="F177" s="219">
        <v>1.0282</v>
      </c>
      <c r="G177" s="416">
        <v>-2</v>
      </c>
      <c r="H177" s="219">
        <v>-0.0267</v>
      </c>
      <c r="I177" s="417">
        <f t="shared" si="29"/>
        <v>78</v>
      </c>
      <c r="J177" s="416">
        <v>78</v>
      </c>
      <c r="K177" s="418"/>
      <c r="L177" s="419">
        <f t="shared" si="38"/>
        <v>39</v>
      </c>
      <c r="M177" s="219">
        <f t="shared" si="39"/>
        <v>1</v>
      </c>
      <c r="N177" s="409">
        <v>75</v>
      </c>
      <c r="O177">
        <f t="shared" si="28"/>
        <v>7</v>
      </c>
    </row>
    <row r="178" ht="15.75" spans="1:16">
      <c r="A178" s="422">
        <v>2013803</v>
      </c>
      <c r="B178" s="415" t="s">
        <v>154</v>
      </c>
      <c r="C178" s="409">
        <v>0</v>
      </c>
      <c r="D178" s="409">
        <v>0</v>
      </c>
      <c r="E178" s="409">
        <v>0</v>
      </c>
      <c r="F178" s="420"/>
      <c r="G178" s="409">
        <v>0</v>
      </c>
      <c r="H178" s="420"/>
      <c r="I178" s="417">
        <f t="shared" si="29"/>
        <v>0</v>
      </c>
      <c r="J178" s="409">
        <v>0</v>
      </c>
      <c r="K178" s="418"/>
      <c r="L178" s="419">
        <f t="shared" si="38"/>
        <v>0</v>
      </c>
      <c r="M178" s="219" t="str">
        <f t="shared" si="39"/>
        <v/>
      </c>
      <c r="N178" s="409">
        <v>0</v>
      </c>
      <c r="O178">
        <f t="shared" si="28"/>
        <v>7</v>
      </c>
      <c r="P178" t="s">
        <v>156</v>
      </c>
    </row>
    <row r="179" ht="15.75" spans="1:16">
      <c r="A179" s="422">
        <v>2013804</v>
      </c>
      <c r="B179" s="415" t="s">
        <v>242</v>
      </c>
      <c r="C179" s="416">
        <v>0</v>
      </c>
      <c r="D179" s="416">
        <v>0</v>
      </c>
      <c r="E179" s="416">
        <v>0</v>
      </c>
      <c r="F179" s="219"/>
      <c r="G179" s="416">
        <v>-15</v>
      </c>
      <c r="H179" s="219">
        <v>-1</v>
      </c>
      <c r="I179" s="417">
        <f t="shared" si="29"/>
        <v>0</v>
      </c>
      <c r="J179" s="416">
        <v>0</v>
      </c>
      <c r="K179" s="418"/>
      <c r="L179" s="419">
        <f t="shared" si="38"/>
        <v>0</v>
      </c>
      <c r="M179" s="219" t="str">
        <f t="shared" si="39"/>
        <v/>
      </c>
      <c r="N179" s="409">
        <v>15</v>
      </c>
      <c r="O179">
        <f t="shared" si="28"/>
        <v>7</v>
      </c>
    </row>
    <row r="180" ht="15.75" spans="1:16">
      <c r="A180" s="422">
        <v>2013805</v>
      </c>
      <c r="B180" s="415" t="s">
        <v>243</v>
      </c>
      <c r="C180" s="416">
        <v>30</v>
      </c>
      <c r="D180" s="416">
        <v>30</v>
      </c>
      <c r="E180" s="416">
        <v>42</v>
      </c>
      <c r="F180" s="219">
        <v>1.4</v>
      </c>
      <c r="G180" s="416">
        <v>42</v>
      </c>
      <c r="H180" s="219"/>
      <c r="I180" s="417">
        <f t="shared" si="29"/>
        <v>0</v>
      </c>
      <c r="J180" s="416">
        <v>0</v>
      </c>
      <c r="K180" s="418">
        <v>0</v>
      </c>
      <c r="L180" s="419">
        <f t="shared" si="38"/>
        <v>-30</v>
      </c>
      <c r="M180" s="219">
        <f t="shared" si="39"/>
        <v>-1</v>
      </c>
      <c r="N180" s="409">
        <v>0</v>
      </c>
      <c r="O180">
        <f t="shared" si="28"/>
        <v>7</v>
      </c>
    </row>
    <row r="181" ht="15.75" spans="1:16">
      <c r="A181" s="422">
        <v>2013808</v>
      </c>
      <c r="B181" s="415" t="s">
        <v>187</v>
      </c>
      <c r="C181" s="409">
        <v>0</v>
      </c>
      <c r="D181" s="409">
        <v>0</v>
      </c>
      <c r="E181" s="409">
        <v>0</v>
      </c>
      <c r="F181" s="420"/>
      <c r="G181" s="409">
        <v>0</v>
      </c>
      <c r="H181" s="420"/>
      <c r="I181" s="417">
        <f t="shared" si="29"/>
        <v>0</v>
      </c>
      <c r="J181" s="409">
        <v>0</v>
      </c>
      <c r="K181" s="418"/>
      <c r="L181" s="419">
        <f t="shared" si="38"/>
        <v>0</v>
      </c>
      <c r="M181" s="219" t="str">
        <f t="shared" si="39"/>
        <v/>
      </c>
      <c r="N181" s="409">
        <v>0</v>
      </c>
      <c r="O181">
        <f t="shared" si="28"/>
        <v>7</v>
      </c>
      <c r="P181" t="s">
        <v>156</v>
      </c>
    </row>
    <row r="182" ht="15.75" spans="1:16">
      <c r="A182" s="422">
        <v>2013812</v>
      </c>
      <c r="B182" s="415" t="s">
        <v>244</v>
      </c>
      <c r="C182" s="416">
        <v>3</v>
      </c>
      <c r="D182" s="416">
        <v>3</v>
      </c>
      <c r="E182" s="416">
        <v>3</v>
      </c>
      <c r="F182" s="219">
        <v>1</v>
      </c>
      <c r="G182" s="416">
        <v>3</v>
      </c>
      <c r="H182" s="219"/>
      <c r="I182" s="417">
        <f t="shared" si="29"/>
        <v>3</v>
      </c>
      <c r="J182" s="416">
        <v>3</v>
      </c>
      <c r="K182" s="418"/>
      <c r="L182" s="419">
        <f t="shared" si="38"/>
        <v>0</v>
      </c>
      <c r="M182" s="219">
        <f t="shared" si="39"/>
        <v>0</v>
      </c>
      <c r="N182" s="409">
        <v>0</v>
      </c>
      <c r="O182">
        <f t="shared" si="28"/>
        <v>7</v>
      </c>
    </row>
    <row r="183" ht="15.75" spans="1:16">
      <c r="A183" s="425">
        <v>2013815</v>
      </c>
      <c r="B183" s="415" t="s">
        <v>245</v>
      </c>
      <c r="C183" s="409">
        <v>0</v>
      </c>
      <c r="D183" s="409">
        <v>0</v>
      </c>
      <c r="E183" s="409">
        <v>0</v>
      </c>
      <c r="F183" s="420"/>
      <c r="G183" s="409">
        <v>0</v>
      </c>
      <c r="H183" s="420"/>
      <c r="I183" s="417">
        <f t="shared" si="29"/>
        <v>0</v>
      </c>
      <c r="J183" s="409">
        <v>0</v>
      </c>
      <c r="K183" s="418"/>
      <c r="L183" s="419">
        <f t="shared" si="38"/>
        <v>0</v>
      </c>
      <c r="M183" s="219" t="str">
        <f t="shared" si="39"/>
        <v/>
      </c>
      <c r="N183" s="409">
        <v>0</v>
      </c>
      <c r="O183">
        <f t="shared" si="28"/>
        <v>7</v>
      </c>
      <c r="P183" t="s">
        <v>156</v>
      </c>
    </row>
    <row r="184" ht="15.75" spans="1:16">
      <c r="A184" s="422">
        <v>2013816</v>
      </c>
      <c r="B184" s="415" t="s">
        <v>246</v>
      </c>
      <c r="C184" s="416">
        <v>13</v>
      </c>
      <c r="D184" s="416">
        <v>13</v>
      </c>
      <c r="E184" s="416">
        <v>13</v>
      </c>
      <c r="F184" s="219">
        <v>1</v>
      </c>
      <c r="G184" s="416">
        <v>-22</v>
      </c>
      <c r="H184" s="219">
        <v>-0.6286</v>
      </c>
      <c r="I184" s="417">
        <f t="shared" si="29"/>
        <v>28</v>
      </c>
      <c r="J184" s="416">
        <v>28</v>
      </c>
      <c r="K184" s="418"/>
      <c r="L184" s="419">
        <f t="shared" si="38"/>
        <v>15</v>
      </c>
      <c r="M184" s="219">
        <f t="shared" si="39"/>
        <v>1.15384615384615</v>
      </c>
      <c r="N184" s="409">
        <v>35</v>
      </c>
      <c r="O184">
        <f t="shared" si="28"/>
        <v>7</v>
      </c>
    </row>
    <row r="185" ht="15.75" spans="1:16">
      <c r="A185" s="422">
        <v>2013850</v>
      </c>
      <c r="B185" s="415" t="s">
        <v>162</v>
      </c>
      <c r="C185" s="416">
        <v>83</v>
      </c>
      <c r="D185" s="416">
        <v>93</v>
      </c>
      <c r="E185" s="416">
        <v>93</v>
      </c>
      <c r="F185" s="219">
        <v>1</v>
      </c>
      <c r="G185" s="416">
        <v>12</v>
      </c>
      <c r="H185" s="219">
        <v>0.1481</v>
      </c>
      <c r="I185" s="417">
        <f t="shared" si="29"/>
        <v>24</v>
      </c>
      <c r="J185" s="416">
        <v>24</v>
      </c>
      <c r="K185" s="418"/>
      <c r="L185" s="419">
        <f t="shared" si="38"/>
        <v>-59</v>
      </c>
      <c r="M185" s="219">
        <f t="shared" si="39"/>
        <v>-0.710843373493976</v>
      </c>
      <c r="N185" s="409">
        <v>81</v>
      </c>
      <c r="O185">
        <f t="shared" si="28"/>
        <v>7</v>
      </c>
    </row>
    <row r="186" ht="15.75" spans="1:16">
      <c r="A186" s="422">
        <v>2013899</v>
      </c>
      <c r="B186" s="415" t="s">
        <v>247</v>
      </c>
      <c r="C186" s="416">
        <v>0</v>
      </c>
      <c r="D186" s="416">
        <v>6</v>
      </c>
      <c r="E186" s="416">
        <v>6</v>
      </c>
      <c r="F186" s="219">
        <v>1</v>
      </c>
      <c r="G186" s="416">
        <v>-32</v>
      </c>
      <c r="H186" s="219">
        <v>-0.8421</v>
      </c>
      <c r="I186" s="417">
        <f t="shared" si="29"/>
        <v>0</v>
      </c>
      <c r="J186" s="416">
        <v>0</v>
      </c>
      <c r="K186" s="418"/>
      <c r="L186" s="419">
        <f t="shared" si="38"/>
        <v>0</v>
      </c>
      <c r="M186" s="219" t="str">
        <f t="shared" si="39"/>
        <v/>
      </c>
      <c r="N186" s="409">
        <v>38</v>
      </c>
      <c r="O186">
        <f t="shared" si="28"/>
        <v>7</v>
      </c>
    </row>
    <row r="187" ht="15.75" spans="1:16">
      <c r="A187" s="410">
        <v>20139</v>
      </c>
      <c r="B187" s="424" t="s">
        <v>248</v>
      </c>
      <c r="C187" s="412">
        <v>96</v>
      </c>
      <c r="D187" s="412">
        <v>114</v>
      </c>
      <c r="E187" s="412">
        <v>118</v>
      </c>
      <c r="F187" s="407">
        <v>1.0351</v>
      </c>
      <c r="G187" s="412">
        <v>39</v>
      </c>
      <c r="H187" s="407">
        <v>0.4937</v>
      </c>
      <c r="I187" s="406">
        <f t="shared" si="29"/>
        <v>125</v>
      </c>
      <c r="J187" s="412">
        <v>125</v>
      </c>
      <c r="K187" s="426">
        <f>SUM(K188:K193)</f>
        <v>0</v>
      </c>
      <c r="L187" s="406">
        <f t="shared" si="38"/>
        <v>29</v>
      </c>
      <c r="M187" s="407">
        <f t="shared" si="39"/>
        <v>0.302083333333333</v>
      </c>
      <c r="N187" s="409">
        <v>79</v>
      </c>
      <c r="O187">
        <f t="shared" si="28"/>
        <v>5</v>
      </c>
    </row>
    <row r="188" ht="15.75" spans="1:16">
      <c r="A188" s="422">
        <v>2013901</v>
      </c>
      <c r="B188" s="415" t="s">
        <v>152</v>
      </c>
      <c r="C188" s="416">
        <v>87</v>
      </c>
      <c r="D188" s="416">
        <v>102</v>
      </c>
      <c r="E188" s="416">
        <v>105</v>
      </c>
      <c r="F188" s="219">
        <v>1.0294</v>
      </c>
      <c r="G188" s="416">
        <v>85</v>
      </c>
      <c r="H188" s="219">
        <v>4.25</v>
      </c>
      <c r="I188" s="417">
        <f t="shared" si="29"/>
        <v>115</v>
      </c>
      <c r="J188" s="416">
        <v>115</v>
      </c>
      <c r="K188" s="418"/>
      <c r="L188" s="419">
        <f t="shared" ref="L188:L194" si="40">I188-C188</f>
        <v>28</v>
      </c>
      <c r="M188" s="219">
        <f t="shared" ref="M188:M194" si="41">IFERROR(L188/C188,"")</f>
        <v>0.32183908045977</v>
      </c>
      <c r="N188" s="409">
        <v>20</v>
      </c>
      <c r="O188">
        <f t="shared" si="28"/>
        <v>7</v>
      </c>
    </row>
    <row r="189" ht="15.75" spans="1:16">
      <c r="A189" s="422">
        <v>2013902</v>
      </c>
      <c r="B189" s="415" t="s">
        <v>153</v>
      </c>
      <c r="C189" s="416">
        <v>9</v>
      </c>
      <c r="D189" s="416">
        <v>9</v>
      </c>
      <c r="E189" s="416">
        <v>10</v>
      </c>
      <c r="F189" s="219">
        <v>1.1111</v>
      </c>
      <c r="G189" s="416">
        <v>-49</v>
      </c>
      <c r="H189" s="219">
        <v>-0.8305</v>
      </c>
      <c r="I189" s="417">
        <f t="shared" si="29"/>
        <v>4</v>
      </c>
      <c r="J189" s="416">
        <v>4</v>
      </c>
      <c r="K189" s="418"/>
      <c r="L189" s="419">
        <f t="shared" si="40"/>
        <v>-5</v>
      </c>
      <c r="M189" s="219">
        <f t="shared" si="41"/>
        <v>-0.555555555555556</v>
      </c>
      <c r="N189" s="409">
        <v>59</v>
      </c>
      <c r="O189">
        <f t="shared" si="28"/>
        <v>7</v>
      </c>
    </row>
    <row r="190" ht="15.75" spans="1:16">
      <c r="A190" s="422">
        <v>2013903</v>
      </c>
      <c r="B190" s="415" t="s">
        <v>154</v>
      </c>
      <c r="C190" s="409">
        <v>0</v>
      </c>
      <c r="D190" s="409"/>
      <c r="E190" s="409">
        <v>0</v>
      </c>
      <c r="F190" s="420"/>
      <c r="G190" s="409">
        <v>0</v>
      </c>
      <c r="H190" s="420"/>
      <c r="I190" s="417">
        <f t="shared" si="29"/>
        <v>0</v>
      </c>
      <c r="J190" s="409">
        <v>0</v>
      </c>
      <c r="K190" s="418"/>
      <c r="L190" s="419">
        <f t="shared" si="40"/>
        <v>0</v>
      </c>
      <c r="M190" s="219" t="str">
        <f t="shared" si="41"/>
        <v/>
      </c>
      <c r="N190" s="409">
        <v>0</v>
      </c>
      <c r="O190">
        <f t="shared" si="28"/>
        <v>7</v>
      </c>
      <c r="P190" t="s">
        <v>156</v>
      </c>
    </row>
    <row r="191" ht="15.75" spans="1:16">
      <c r="A191" s="422">
        <v>2013904</v>
      </c>
      <c r="B191" s="415" t="s">
        <v>228</v>
      </c>
      <c r="C191" s="416">
        <v>0</v>
      </c>
      <c r="D191" s="416"/>
      <c r="E191" s="416">
        <v>0</v>
      </c>
      <c r="F191" s="219"/>
      <c r="G191" s="416">
        <v>0</v>
      </c>
      <c r="H191" s="219"/>
      <c r="I191" s="417">
        <f t="shared" si="29"/>
        <v>6</v>
      </c>
      <c r="J191" s="416">
        <v>6</v>
      </c>
      <c r="K191" s="418"/>
      <c r="L191" s="419">
        <f t="shared" si="40"/>
        <v>6</v>
      </c>
      <c r="M191" s="219" t="str">
        <f t="shared" si="41"/>
        <v/>
      </c>
      <c r="N191" s="409">
        <v>0</v>
      </c>
      <c r="O191">
        <f t="shared" si="28"/>
        <v>7</v>
      </c>
    </row>
    <row r="192" ht="15.75" spans="1:16">
      <c r="A192" s="422">
        <v>2013950</v>
      </c>
      <c r="B192" s="415" t="s">
        <v>162</v>
      </c>
      <c r="C192" s="409">
        <v>0</v>
      </c>
      <c r="D192" s="409"/>
      <c r="E192" s="409">
        <v>0</v>
      </c>
      <c r="F192" s="420"/>
      <c r="G192" s="409">
        <v>0</v>
      </c>
      <c r="H192" s="420"/>
      <c r="I192" s="417">
        <f t="shared" si="29"/>
        <v>0</v>
      </c>
      <c r="J192" s="409">
        <v>0</v>
      </c>
      <c r="K192" s="418"/>
      <c r="L192" s="419">
        <f t="shared" si="40"/>
        <v>0</v>
      </c>
      <c r="M192" s="219" t="str">
        <f t="shared" si="41"/>
        <v/>
      </c>
      <c r="N192" s="409">
        <v>0</v>
      </c>
      <c r="O192">
        <f t="shared" si="28"/>
        <v>7</v>
      </c>
      <c r="P192" t="s">
        <v>156</v>
      </c>
    </row>
    <row r="193" ht="15.75" spans="1:16">
      <c r="A193" s="422">
        <v>2013999</v>
      </c>
      <c r="B193" s="415" t="s">
        <v>249</v>
      </c>
      <c r="C193" s="416">
        <v>0</v>
      </c>
      <c r="D193" s="416">
        <v>3</v>
      </c>
      <c r="E193" s="416">
        <v>3</v>
      </c>
      <c r="F193" s="219">
        <v>1</v>
      </c>
      <c r="G193" s="416">
        <v>3</v>
      </c>
      <c r="H193" s="219"/>
      <c r="I193" s="417">
        <f t="shared" si="29"/>
        <v>0</v>
      </c>
      <c r="J193" s="416">
        <v>0</v>
      </c>
      <c r="K193" s="418"/>
      <c r="L193" s="419">
        <f t="shared" si="40"/>
        <v>0</v>
      </c>
      <c r="M193" s="219" t="str">
        <f t="shared" si="41"/>
        <v/>
      </c>
      <c r="N193" s="409">
        <v>0</v>
      </c>
      <c r="O193">
        <f t="shared" si="28"/>
        <v>7</v>
      </c>
    </row>
    <row r="194" ht="15.75" spans="1:16">
      <c r="A194" s="410">
        <v>20140</v>
      </c>
      <c r="B194" s="424" t="s">
        <v>250</v>
      </c>
      <c r="C194" s="412">
        <v>94</v>
      </c>
      <c r="D194" s="412">
        <v>116</v>
      </c>
      <c r="E194" s="412">
        <v>115</v>
      </c>
      <c r="F194" s="407">
        <v>0.9914</v>
      </c>
      <c r="G194" s="412">
        <v>-8</v>
      </c>
      <c r="H194" s="407">
        <v>-0.065</v>
      </c>
      <c r="I194" s="406">
        <f t="shared" si="29"/>
        <v>99</v>
      </c>
      <c r="J194" s="412">
        <v>99</v>
      </c>
      <c r="K194" s="426">
        <f>SUM(K195:K200)</f>
        <v>0</v>
      </c>
      <c r="L194" s="406">
        <f t="shared" si="40"/>
        <v>5</v>
      </c>
      <c r="M194" s="407">
        <f t="shared" si="41"/>
        <v>0.0531914893617021</v>
      </c>
      <c r="N194" s="409">
        <v>123</v>
      </c>
      <c r="O194">
        <f t="shared" si="28"/>
        <v>5</v>
      </c>
    </row>
    <row r="195" ht="15.75" spans="1:16">
      <c r="A195" s="422">
        <v>2014001</v>
      </c>
      <c r="B195" s="415" t="s">
        <v>152</v>
      </c>
      <c r="C195" s="416">
        <v>62</v>
      </c>
      <c r="D195" s="416">
        <v>68</v>
      </c>
      <c r="E195" s="416">
        <v>68</v>
      </c>
      <c r="F195" s="219">
        <v>1</v>
      </c>
      <c r="G195" s="416">
        <v>7</v>
      </c>
      <c r="H195" s="219">
        <v>0.1148</v>
      </c>
      <c r="I195" s="417">
        <f t="shared" si="29"/>
        <v>64</v>
      </c>
      <c r="J195" s="416">
        <v>64</v>
      </c>
      <c r="K195" s="418"/>
      <c r="L195" s="419">
        <f t="shared" ref="L195:L205" si="42">I195-C195</f>
        <v>2</v>
      </c>
      <c r="M195" s="219">
        <f t="shared" ref="M195:M205" si="43">IFERROR(L195/C195,"")</f>
        <v>0.032258064516129</v>
      </c>
      <c r="N195" s="409">
        <v>61</v>
      </c>
      <c r="O195">
        <f t="shared" si="28"/>
        <v>7</v>
      </c>
    </row>
    <row r="196" ht="15.75" spans="1:16">
      <c r="A196" s="422">
        <v>2014002</v>
      </c>
      <c r="B196" s="415" t="s">
        <v>153</v>
      </c>
      <c r="C196" s="416">
        <v>32</v>
      </c>
      <c r="D196" s="416">
        <v>48</v>
      </c>
      <c r="E196" s="416">
        <v>47</v>
      </c>
      <c r="F196" s="219">
        <v>0.9792</v>
      </c>
      <c r="G196" s="416">
        <v>-15</v>
      </c>
      <c r="H196" s="219">
        <v>-0.2419</v>
      </c>
      <c r="I196" s="417">
        <f t="shared" si="29"/>
        <v>35</v>
      </c>
      <c r="J196" s="416">
        <v>35</v>
      </c>
      <c r="K196" s="418"/>
      <c r="L196" s="419">
        <f t="shared" si="42"/>
        <v>3</v>
      </c>
      <c r="M196" s="219">
        <f t="shared" si="43"/>
        <v>0.09375</v>
      </c>
      <c r="N196" s="409">
        <v>62</v>
      </c>
      <c r="O196">
        <f t="shared" si="28"/>
        <v>7</v>
      </c>
    </row>
    <row r="197" ht="15.75" spans="1:16">
      <c r="A197" s="422">
        <v>2014003</v>
      </c>
      <c r="B197" s="415" t="s">
        <v>154</v>
      </c>
      <c r="C197" s="409">
        <v>0</v>
      </c>
      <c r="D197" s="409"/>
      <c r="E197" s="409">
        <v>0</v>
      </c>
      <c r="F197" s="420"/>
      <c r="G197" s="409">
        <v>0</v>
      </c>
      <c r="H197" s="420"/>
      <c r="I197" s="417">
        <f t="shared" si="29"/>
        <v>0</v>
      </c>
      <c r="J197" s="409">
        <v>0</v>
      </c>
      <c r="K197" s="418"/>
      <c r="L197" s="419">
        <f t="shared" si="42"/>
        <v>0</v>
      </c>
      <c r="M197" s="219" t="str">
        <f t="shared" si="43"/>
        <v/>
      </c>
      <c r="N197" s="409">
        <v>0</v>
      </c>
      <c r="O197">
        <f t="shared" si="28"/>
        <v>7</v>
      </c>
      <c r="P197" t="s">
        <v>156</v>
      </c>
    </row>
    <row r="198" ht="15.75" spans="1:16">
      <c r="A198" s="422">
        <v>2014004</v>
      </c>
      <c r="B198" s="415" t="s">
        <v>251</v>
      </c>
      <c r="C198" s="409">
        <v>0</v>
      </c>
      <c r="D198" s="409"/>
      <c r="E198" s="409">
        <v>0</v>
      </c>
      <c r="F198" s="420"/>
      <c r="G198" s="409">
        <v>0</v>
      </c>
      <c r="H198" s="420"/>
      <c r="I198" s="417">
        <f t="shared" si="29"/>
        <v>0</v>
      </c>
      <c r="J198" s="409">
        <v>0</v>
      </c>
      <c r="K198" s="418"/>
      <c r="L198" s="419">
        <f t="shared" si="42"/>
        <v>0</v>
      </c>
      <c r="M198" s="219" t="str">
        <f t="shared" si="43"/>
        <v/>
      </c>
      <c r="N198" s="409">
        <v>0</v>
      </c>
      <c r="O198">
        <f t="shared" si="28"/>
        <v>7</v>
      </c>
      <c r="P198" t="s">
        <v>156</v>
      </c>
    </row>
    <row r="199" ht="15.75" spans="1:16">
      <c r="A199" s="422">
        <v>2014050</v>
      </c>
      <c r="B199" s="415" t="s">
        <v>162</v>
      </c>
      <c r="C199" s="409">
        <v>0</v>
      </c>
      <c r="D199" s="409"/>
      <c r="E199" s="409">
        <v>0</v>
      </c>
      <c r="F199" s="420"/>
      <c r="G199" s="409">
        <v>0</v>
      </c>
      <c r="H199" s="420"/>
      <c r="I199" s="417">
        <f t="shared" si="29"/>
        <v>0</v>
      </c>
      <c r="J199" s="409">
        <v>0</v>
      </c>
      <c r="K199" s="418"/>
      <c r="L199" s="419">
        <f t="shared" si="42"/>
        <v>0</v>
      </c>
      <c r="M199" s="219" t="str">
        <f t="shared" si="43"/>
        <v/>
      </c>
      <c r="N199" s="409"/>
      <c r="O199">
        <f t="shared" ref="O199:O262" si="44">LEN(A199)</f>
        <v>7</v>
      </c>
      <c r="P199" t="s">
        <v>156</v>
      </c>
    </row>
    <row r="200" ht="15.75" spans="1:16">
      <c r="A200" s="422">
        <v>2014099</v>
      </c>
      <c r="B200" s="415" t="s">
        <v>252</v>
      </c>
      <c r="C200" s="409">
        <v>0</v>
      </c>
      <c r="D200" s="409"/>
      <c r="E200" s="409">
        <v>0</v>
      </c>
      <c r="F200" s="420"/>
      <c r="G200" s="409">
        <v>0</v>
      </c>
      <c r="H200" s="420"/>
      <c r="I200" s="417">
        <f t="shared" ref="I200:I263" si="45">J200+K200</f>
        <v>0</v>
      </c>
      <c r="J200" s="409">
        <v>0</v>
      </c>
      <c r="K200" s="418"/>
      <c r="L200" s="419">
        <f t="shared" si="42"/>
        <v>0</v>
      </c>
      <c r="M200" s="219" t="str">
        <f t="shared" si="43"/>
        <v/>
      </c>
      <c r="N200" s="409">
        <v>0</v>
      </c>
      <c r="O200">
        <f t="shared" si="44"/>
        <v>7</v>
      </c>
      <c r="P200" t="s">
        <v>156</v>
      </c>
    </row>
    <row r="201" ht="15.75" spans="1:16">
      <c r="A201" s="410">
        <v>20199</v>
      </c>
      <c r="B201" s="421" t="s">
        <v>253</v>
      </c>
      <c r="C201" s="412">
        <v>100</v>
      </c>
      <c r="D201" s="412">
        <v>100</v>
      </c>
      <c r="E201" s="412">
        <v>28</v>
      </c>
      <c r="F201" s="407">
        <v>0.28</v>
      </c>
      <c r="G201" s="412">
        <v>-78</v>
      </c>
      <c r="H201" s="407">
        <v>-0.7358</v>
      </c>
      <c r="I201" s="406">
        <f t="shared" si="45"/>
        <v>100</v>
      </c>
      <c r="J201" s="412">
        <v>100</v>
      </c>
      <c r="K201" s="413">
        <f>K203+K202</f>
        <v>0</v>
      </c>
      <c r="L201" s="406">
        <f t="shared" si="42"/>
        <v>0</v>
      </c>
      <c r="M201" s="407">
        <f t="shared" si="43"/>
        <v>0</v>
      </c>
      <c r="N201" s="409">
        <v>106</v>
      </c>
      <c r="O201">
        <f t="shared" si="44"/>
        <v>5</v>
      </c>
    </row>
    <row r="202" ht="15.75" spans="1:16">
      <c r="A202" s="422">
        <v>2019901</v>
      </c>
      <c r="B202" s="415" t="s">
        <v>254</v>
      </c>
      <c r="C202" s="409">
        <v>0</v>
      </c>
      <c r="D202" s="409"/>
      <c r="E202" s="409">
        <v>0</v>
      </c>
      <c r="F202" s="420"/>
      <c r="G202" s="409">
        <v>0</v>
      </c>
      <c r="H202" s="420"/>
      <c r="I202" s="417">
        <f t="shared" si="45"/>
        <v>0</v>
      </c>
      <c r="J202" s="409">
        <v>0</v>
      </c>
      <c r="K202" s="418"/>
      <c r="L202" s="419">
        <f t="shared" si="42"/>
        <v>0</v>
      </c>
      <c r="M202" s="219" t="str">
        <f t="shared" si="43"/>
        <v/>
      </c>
      <c r="N202" s="409">
        <v>0</v>
      </c>
      <c r="O202">
        <f t="shared" si="44"/>
        <v>7</v>
      </c>
      <c r="P202" t="s">
        <v>156</v>
      </c>
    </row>
    <row r="203" ht="15.75" spans="1:16">
      <c r="A203" s="422">
        <v>2019999</v>
      </c>
      <c r="B203" s="415" t="s">
        <v>253</v>
      </c>
      <c r="C203" s="416">
        <v>100</v>
      </c>
      <c r="D203" s="416">
        <v>100</v>
      </c>
      <c r="E203" s="416">
        <v>28</v>
      </c>
      <c r="F203" s="219">
        <v>0.28</v>
      </c>
      <c r="G203" s="416">
        <v>-78</v>
      </c>
      <c r="H203" s="219">
        <v>-0.7358</v>
      </c>
      <c r="I203" s="417">
        <f t="shared" si="45"/>
        <v>100</v>
      </c>
      <c r="J203" s="416">
        <v>100</v>
      </c>
      <c r="K203" s="418"/>
      <c r="L203" s="419">
        <f t="shared" si="42"/>
        <v>0</v>
      </c>
      <c r="M203" s="219">
        <f t="shared" si="43"/>
        <v>0</v>
      </c>
      <c r="N203" s="409">
        <v>106</v>
      </c>
      <c r="O203">
        <f t="shared" si="44"/>
        <v>7</v>
      </c>
    </row>
    <row r="204" ht="15.75" spans="1:16">
      <c r="A204" s="427">
        <v>203</v>
      </c>
      <c r="B204" s="405" t="s">
        <v>255</v>
      </c>
      <c r="C204" s="412">
        <v>476</v>
      </c>
      <c r="D204" s="412">
        <v>510</v>
      </c>
      <c r="E204" s="412">
        <v>485</v>
      </c>
      <c r="F204" s="407">
        <v>0.951</v>
      </c>
      <c r="G204" s="412">
        <v>183</v>
      </c>
      <c r="H204" s="407">
        <v>0.606</v>
      </c>
      <c r="I204" s="406">
        <f t="shared" si="45"/>
        <v>377</v>
      </c>
      <c r="J204" s="412">
        <v>377</v>
      </c>
      <c r="K204" s="408">
        <f>K205+K213</f>
        <v>0</v>
      </c>
      <c r="L204" s="406">
        <f t="shared" si="42"/>
        <v>-99</v>
      </c>
      <c r="M204" s="407">
        <f t="shared" si="43"/>
        <v>-0.207983193277311</v>
      </c>
      <c r="N204" s="409">
        <v>302</v>
      </c>
      <c r="O204">
        <f t="shared" si="44"/>
        <v>3</v>
      </c>
    </row>
    <row r="205" ht="15.75" spans="1:16">
      <c r="A205" s="410">
        <v>20306</v>
      </c>
      <c r="B205" s="421" t="s">
        <v>256</v>
      </c>
      <c r="C205" s="412">
        <v>44</v>
      </c>
      <c r="D205" s="412">
        <v>67</v>
      </c>
      <c r="E205" s="412">
        <v>67</v>
      </c>
      <c r="F205" s="407">
        <v>1</v>
      </c>
      <c r="G205" s="412">
        <v>-47</v>
      </c>
      <c r="H205" s="407">
        <v>-0.4123</v>
      </c>
      <c r="I205" s="406">
        <f t="shared" si="45"/>
        <v>44</v>
      </c>
      <c r="J205" s="412">
        <v>44</v>
      </c>
      <c r="K205" s="413">
        <f>SUM(K206:K212)</f>
        <v>0</v>
      </c>
      <c r="L205" s="406">
        <f t="shared" si="42"/>
        <v>0</v>
      </c>
      <c r="M205" s="407">
        <f t="shared" si="43"/>
        <v>0</v>
      </c>
      <c r="N205" s="409">
        <v>114</v>
      </c>
      <c r="O205">
        <f t="shared" si="44"/>
        <v>5</v>
      </c>
    </row>
    <row r="206" ht="15.75" spans="1:16">
      <c r="A206" s="422">
        <v>2030601</v>
      </c>
      <c r="B206" s="415" t="s">
        <v>257</v>
      </c>
      <c r="C206" s="409">
        <v>0</v>
      </c>
      <c r="D206" s="409">
        <v>0</v>
      </c>
      <c r="E206" s="409">
        <v>0</v>
      </c>
      <c r="F206" s="420"/>
      <c r="G206" s="409">
        <v>0</v>
      </c>
      <c r="H206" s="420"/>
      <c r="I206" s="417">
        <f t="shared" si="45"/>
        <v>0</v>
      </c>
      <c r="J206" s="409">
        <v>0</v>
      </c>
      <c r="K206" s="418"/>
      <c r="L206" s="419">
        <f t="shared" ref="L206:L219" si="46">I206-C206</f>
        <v>0</v>
      </c>
      <c r="M206" s="219" t="str">
        <f t="shared" ref="M206:M219" si="47">IFERROR(L206/C206,"")</f>
        <v/>
      </c>
      <c r="N206" s="409">
        <v>0</v>
      </c>
      <c r="O206">
        <f t="shared" si="44"/>
        <v>7</v>
      </c>
      <c r="P206" t="s">
        <v>156</v>
      </c>
    </row>
    <row r="207" ht="15.75" spans="1:16">
      <c r="A207" s="422">
        <v>2030602</v>
      </c>
      <c r="B207" s="415" t="s">
        <v>258</v>
      </c>
      <c r="C207" s="409">
        <v>0</v>
      </c>
      <c r="D207" s="409">
        <v>0</v>
      </c>
      <c r="E207" s="409">
        <v>0</v>
      </c>
      <c r="F207" s="420"/>
      <c r="G207" s="409">
        <v>0</v>
      </c>
      <c r="H207" s="420"/>
      <c r="I207" s="417">
        <f t="shared" si="45"/>
        <v>0</v>
      </c>
      <c r="J207" s="409">
        <v>0</v>
      </c>
      <c r="K207" s="418"/>
      <c r="L207" s="419">
        <f t="shared" si="46"/>
        <v>0</v>
      </c>
      <c r="M207" s="219" t="str">
        <f t="shared" si="47"/>
        <v/>
      </c>
      <c r="N207" s="409">
        <v>0</v>
      </c>
      <c r="O207">
        <f t="shared" si="44"/>
        <v>7</v>
      </c>
      <c r="P207" t="s">
        <v>156</v>
      </c>
    </row>
    <row r="208" ht="15.75" spans="1:16">
      <c r="A208" s="422">
        <v>2030603</v>
      </c>
      <c r="B208" s="415" t="s">
        <v>259</v>
      </c>
      <c r="C208" s="416">
        <v>0</v>
      </c>
      <c r="D208" s="416">
        <v>0</v>
      </c>
      <c r="E208" s="416">
        <v>0</v>
      </c>
      <c r="F208" s="219"/>
      <c r="G208" s="416">
        <v>-36</v>
      </c>
      <c r="H208" s="219">
        <v>-1</v>
      </c>
      <c r="I208" s="417">
        <f t="shared" si="45"/>
        <v>0</v>
      </c>
      <c r="J208" s="416">
        <v>0</v>
      </c>
      <c r="K208" s="418"/>
      <c r="L208" s="419">
        <f t="shared" si="46"/>
        <v>0</v>
      </c>
      <c r="M208" s="219" t="str">
        <f t="shared" si="47"/>
        <v/>
      </c>
      <c r="N208" s="409">
        <v>36</v>
      </c>
      <c r="O208">
        <f t="shared" si="44"/>
        <v>7</v>
      </c>
    </row>
    <row r="209" ht="15.75" spans="1:16">
      <c r="A209" s="422">
        <v>2030604</v>
      </c>
      <c r="B209" s="415" t="s">
        <v>260</v>
      </c>
      <c r="C209" s="409">
        <v>0</v>
      </c>
      <c r="D209" s="409">
        <v>0</v>
      </c>
      <c r="E209" s="409">
        <v>0</v>
      </c>
      <c r="F209" s="420"/>
      <c r="G209" s="409">
        <v>0</v>
      </c>
      <c r="H209" s="420"/>
      <c r="I209" s="417">
        <f t="shared" si="45"/>
        <v>0</v>
      </c>
      <c r="J209" s="409">
        <v>0</v>
      </c>
      <c r="K209" s="418"/>
      <c r="L209" s="419">
        <f t="shared" si="46"/>
        <v>0</v>
      </c>
      <c r="M209" s="219" t="str">
        <f t="shared" si="47"/>
        <v/>
      </c>
      <c r="N209" s="409">
        <v>0</v>
      </c>
      <c r="O209">
        <f t="shared" si="44"/>
        <v>7</v>
      </c>
      <c r="P209" t="s">
        <v>156</v>
      </c>
    </row>
    <row r="210" ht="15.75" spans="1:16">
      <c r="A210" s="422">
        <v>2030607</v>
      </c>
      <c r="B210" s="415" t="s">
        <v>261</v>
      </c>
      <c r="C210" s="416">
        <v>44</v>
      </c>
      <c r="D210" s="416">
        <v>67</v>
      </c>
      <c r="E210" s="416">
        <v>67</v>
      </c>
      <c r="F210" s="219">
        <v>1</v>
      </c>
      <c r="G210" s="416">
        <v>-11</v>
      </c>
      <c r="H210" s="219">
        <v>-0.141</v>
      </c>
      <c r="I210" s="417">
        <f t="shared" si="45"/>
        <v>44</v>
      </c>
      <c r="J210" s="416">
        <v>44</v>
      </c>
      <c r="K210" s="418"/>
      <c r="L210" s="419">
        <f t="shared" si="46"/>
        <v>0</v>
      </c>
      <c r="M210" s="219">
        <f t="shared" si="47"/>
        <v>0</v>
      </c>
      <c r="N210" s="409">
        <v>78</v>
      </c>
      <c r="O210">
        <f t="shared" si="44"/>
        <v>7</v>
      </c>
    </row>
    <row r="211" ht="15.75" spans="1:16">
      <c r="A211" s="422">
        <v>2030608</v>
      </c>
      <c r="B211" s="415" t="s">
        <v>262</v>
      </c>
      <c r="C211" s="409">
        <v>0</v>
      </c>
      <c r="D211" s="409">
        <v>0</v>
      </c>
      <c r="E211" s="409">
        <v>0</v>
      </c>
      <c r="F211" s="420"/>
      <c r="G211" s="409">
        <v>0</v>
      </c>
      <c r="H211" s="420"/>
      <c r="I211" s="417">
        <f t="shared" si="45"/>
        <v>0</v>
      </c>
      <c r="J211" s="409">
        <v>0</v>
      </c>
      <c r="K211" s="418"/>
      <c r="L211" s="419">
        <f t="shared" si="46"/>
        <v>0</v>
      </c>
      <c r="M211" s="219" t="str">
        <f t="shared" si="47"/>
        <v/>
      </c>
      <c r="N211" s="409">
        <v>0</v>
      </c>
      <c r="O211">
        <f t="shared" si="44"/>
        <v>7</v>
      </c>
      <c r="P211" t="s">
        <v>156</v>
      </c>
    </row>
    <row r="212" ht="15.75" spans="1:16">
      <c r="A212" s="422">
        <v>2030699</v>
      </c>
      <c r="B212" s="415" t="s">
        <v>263</v>
      </c>
      <c r="C212" s="409">
        <v>0</v>
      </c>
      <c r="D212" s="409">
        <v>0</v>
      </c>
      <c r="E212" s="409">
        <v>0</v>
      </c>
      <c r="F212" s="420"/>
      <c r="G212" s="409">
        <v>0</v>
      </c>
      <c r="H212" s="420"/>
      <c r="I212" s="417">
        <f t="shared" si="45"/>
        <v>0</v>
      </c>
      <c r="J212" s="409">
        <v>0</v>
      </c>
      <c r="K212" s="418"/>
      <c r="L212" s="419">
        <f t="shared" si="46"/>
        <v>0</v>
      </c>
      <c r="M212" s="219" t="str">
        <f t="shared" si="47"/>
        <v/>
      </c>
      <c r="N212" s="409">
        <v>0</v>
      </c>
      <c r="O212">
        <f t="shared" si="44"/>
        <v>7</v>
      </c>
      <c r="P212" t="s">
        <v>156</v>
      </c>
    </row>
    <row r="213" ht="15.75" spans="1:16">
      <c r="A213" s="410">
        <v>20399</v>
      </c>
      <c r="B213" s="421" t="s">
        <v>264</v>
      </c>
      <c r="C213" s="412">
        <v>432</v>
      </c>
      <c r="D213" s="412">
        <v>443</v>
      </c>
      <c r="E213" s="412">
        <v>418</v>
      </c>
      <c r="F213" s="407">
        <v>0.9436</v>
      </c>
      <c r="G213" s="412">
        <v>230</v>
      </c>
      <c r="H213" s="407">
        <v>1.2234</v>
      </c>
      <c r="I213" s="406">
        <f t="shared" si="45"/>
        <v>333</v>
      </c>
      <c r="J213" s="412">
        <v>333</v>
      </c>
      <c r="K213" s="413">
        <f>K214</f>
        <v>0</v>
      </c>
      <c r="L213" s="406">
        <f t="shared" si="46"/>
        <v>-99</v>
      </c>
      <c r="M213" s="407">
        <f t="shared" si="47"/>
        <v>-0.229166666666667</v>
      </c>
      <c r="N213" s="409">
        <v>188</v>
      </c>
      <c r="O213">
        <f t="shared" si="44"/>
        <v>5</v>
      </c>
    </row>
    <row r="214" ht="15.75" spans="1:16">
      <c r="A214" s="422">
        <v>2039999</v>
      </c>
      <c r="B214" s="415" t="s">
        <v>264</v>
      </c>
      <c r="C214" s="416">
        <v>432</v>
      </c>
      <c r="D214" s="416">
        <v>443</v>
      </c>
      <c r="E214" s="416">
        <v>418</v>
      </c>
      <c r="F214" s="219">
        <v>0.9436</v>
      </c>
      <c r="G214" s="416">
        <v>230</v>
      </c>
      <c r="H214" s="219">
        <v>1.2234</v>
      </c>
      <c r="I214" s="417">
        <f t="shared" si="45"/>
        <v>333</v>
      </c>
      <c r="J214" s="416">
        <v>333</v>
      </c>
      <c r="K214" s="418"/>
      <c r="L214" s="419">
        <f t="shared" si="46"/>
        <v>-99</v>
      </c>
      <c r="M214" s="219">
        <f t="shared" si="47"/>
        <v>-0.229166666666667</v>
      </c>
      <c r="N214" s="409">
        <v>188</v>
      </c>
      <c r="O214">
        <f t="shared" si="44"/>
        <v>7</v>
      </c>
    </row>
    <row r="215" ht="15.75" spans="1:16">
      <c r="A215" s="427">
        <v>204</v>
      </c>
      <c r="B215" s="405" t="s">
        <v>265</v>
      </c>
      <c r="C215" s="406">
        <v>7418</v>
      </c>
      <c r="D215" s="406">
        <v>8205</v>
      </c>
      <c r="E215" s="406">
        <v>8000</v>
      </c>
      <c r="F215" s="407">
        <v>0.975</v>
      </c>
      <c r="G215" s="412">
        <v>364</v>
      </c>
      <c r="H215" s="407">
        <v>0.0477</v>
      </c>
      <c r="I215" s="406">
        <f t="shared" si="45"/>
        <v>7162</v>
      </c>
      <c r="J215" s="406">
        <v>7118</v>
      </c>
      <c r="K215" s="408">
        <f>K216+K219+K230+K238+K247+K261+K262+K263+K264+K265</f>
        <v>44</v>
      </c>
      <c r="L215" s="406">
        <f t="shared" si="46"/>
        <v>-256</v>
      </c>
      <c r="M215" s="407">
        <f t="shared" si="47"/>
        <v>-0.0345106497708277</v>
      </c>
      <c r="N215" s="409">
        <v>7636</v>
      </c>
      <c r="O215">
        <f t="shared" si="44"/>
        <v>3</v>
      </c>
    </row>
    <row r="216" ht="15.75" spans="1:16">
      <c r="A216" s="410">
        <v>20401</v>
      </c>
      <c r="B216" s="421" t="s">
        <v>266</v>
      </c>
      <c r="C216" s="412">
        <v>171</v>
      </c>
      <c r="D216" s="412">
        <v>171</v>
      </c>
      <c r="E216" s="412">
        <v>86</v>
      </c>
      <c r="F216" s="407">
        <v>0.5029</v>
      </c>
      <c r="G216" s="412">
        <v>30</v>
      </c>
      <c r="H216" s="407">
        <v>0.5357</v>
      </c>
      <c r="I216" s="406">
        <f t="shared" si="45"/>
        <v>51</v>
      </c>
      <c r="J216" s="412">
        <v>51</v>
      </c>
      <c r="K216" s="413">
        <f>SUM(K217:K218)</f>
        <v>0</v>
      </c>
      <c r="L216" s="406">
        <f t="shared" si="46"/>
        <v>-120</v>
      </c>
      <c r="M216" s="407">
        <f t="shared" si="47"/>
        <v>-0.701754385964912</v>
      </c>
      <c r="N216" s="409">
        <v>56</v>
      </c>
      <c r="O216">
        <f t="shared" si="44"/>
        <v>5</v>
      </c>
    </row>
    <row r="217" ht="15.75" spans="1:16">
      <c r="A217" s="422">
        <v>2040101</v>
      </c>
      <c r="B217" s="415" t="s">
        <v>267</v>
      </c>
      <c r="C217" s="416">
        <v>171</v>
      </c>
      <c r="D217" s="416">
        <v>171</v>
      </c>
      <c r="E217" s="416">
        <v>86</v>
      </c>
      <c r="F217" s="219">
        <v>0.5029</v>
      </c>
      <c r="G217" s="416">
        <v>30</v>
      </c>
      <c r="H217" s="219">
        <v>0.5357</v>
      </c>
      <c r="I217" s="417">
        <f t="shared" si="45"/>
        <v>51</v>
      </c>
      <c r="J217" s="416">
        <v>51</v>
      </c>
      <c r="K217" s="418"/>
      <c r="L217" s="419">
        <f t="shared" si="46"/>
        <v>-120</v>
      </c>
      <c r="M217" s="219">
        <f t="shared" si="47"/>
        <v>-0.701754385964912</v>
      </c>
      <c r="N217" s="409">
        <v>56</v>
      </c>
      <c r="O217">
        <f t="shared" si="44"/>
        <v>7</v>
      </c>
    </row>
    <row r="218" ht="15.75" spans="1:16">
      <c r="A218" s="422">
        <v>2040199</v>
      </c>
      <c r="B218" s="415" t="s">
        <v>268</v>
      </c>
      <c r="C218" s="409">
        <v>0</v>
      </c>
      <c r="D218" s="409">
        <v>0</v>
      </c>
      <c r="E218" s="409">
        <v>0</v>
      </c>
      <c r="F218" s="420"/>
      <c r="G218" s="409">
        <v>0</v>
      </c>
      <c r="H218" s="420"/>
      <c r="I218" s="417">
        <f t="shared" si="45"/>
        <v>0</v>
      </c>
      <c r="J218" s="409">
        <v>0</v>
      </c>
      <c r="K218" s="418"/>
      <c r="L218" s="419">
        <f t="shared" si="46"/>
        <v>0</v>
      </c>
      <c r="M218" s="219" t="str">
        <f t="shared" si="47"/>
        <v/>
      </c>
      <c r="N218" s="409">
        <v>0</v>
      </c>
      <c r="O218">
        <f t="shared" si="44"/>
        <v>7</v>
      </c>
      <c r="P218" t="s">
        <v>156</v>
      </c>
    </row>
    <row r="219" ht="15.75" spans="1:16">
      <c r="A219" s="410">
        <v>20402</v>
      </c>
      <c r="B219" s="421" t="s">
        <v>269</v>
      </c>
      <c r="C219" s="406">
        <v>5794</v>
      </c>
      <c r="D219" s="406">
        <v>7152</v>
      </c>
      <c r="E219" s="406">
        <v>7105</v>
      </c>
      <c r="F219" s="407">
        <v>0.9934</v>
      </c>
      <c r="G219" s="406">
        <v>1176</v>
      </c>
      <c r="H219" s="407">
        <v>0.1983</v>
      </c>
      <c r="I219" s="406">
        <f t="shared" si="45"/>
        <v>5882</v>
      </c>
      <c r="J219" s="406">
        <v>5866</v>
      </c>
      <c r="K219" s="413">
        <f>SUM(K220:K229)</f>
        <v>16</v>
      </c>
      <c r="L219" s="406">
        <f t="shared" si="46"/>
        <v>88</v>
      </c>
      <c r="M219" s="407">
        <f t="shared" si="47"/>
        <v>0.0151881256472213</v>
      </c>
      <c r="N219" s="409">
        <v>5929</v>
      </c>
      <c r="O219">
        <f t="shared" si="44"/>
        <v>5</v>
      </c>
    </row>
    <row r="220" ht="15.75" spans="1:16">
      <c r="A220" s="422">
        <v>2040201</v>
      </c>
      <c r="B220" s="415" t="s">
        <v>152</v>
      </c>
      <c r="C220" s="416">
        <v>5520</v>
      </c>
      <c r="D220" s="417">
        <v>5712</v>
      </c>
      <c r="E220" s="416">
        <v>5726</v>
      </c>
      <c r="F220" s="219">
        <v>1.0025</v>
      </c>
      <c r="G220" s="417">
        <v>2303</v>
      </c>
      <c r="H220" s="219">
        <v>0.6728</v>
      </c>
      <c r="I220" s="417">
        <f t="shared" si="45"/>
        <v>5586</v>
      </c>
      <c r="J220" s="416">
        <v>5586</v>
      </c>
      <c r="K220" s="418"/>
      <c r="L220" s="419">
        <f t="shared" ref="L220:L230" si="48">I220-C220</f>
        <v>66</v>
      </c>
      <c r="M220" s="219">
        <f t="shared" ref="M220:M230" si="49">IFERROR(L220/C220,"")</f>
        <v>0.0119565217391304</v>
      </c>
      <c r="N220" s="409">
        <v>3423</v>
      </c>
      <c r="O220">
        <f t="shared" si="44"/>
        <v>7</v>
      </c>
    </row>
    <row r="221" ht="15.75" spans="1:16">
      <c r="A221" s="422">
        <v>2040202</v>
      </c>
      <c r="B221" s="415" t="s">
        <v>153</v>
      </c>
      <c r="C221" s="416">
        <v>274</v>
      </c>
      <c r="D221" s="416">
        <v>274</v>
      </c>
      <c r="E221" s="416">
        <v>220</v>
      </c>
      <c r="F221" s="219">
        <v>0.8029</v>
      </c>
      <c r="G221" s="417">
        <v>-1947</v>
      </c>
      <c r="H221" s="219">
        <v>-0.8985</v>
      </c>
      <c r="I221" s="417">
        <f t="shared" si="45"/>
        <v>280</v>
      </c>
      <c r="J221" s="416">
        <v>280</v>
      </c>
      <c r="K221" s="418"/>
      <c r="L221" s="419">
        <f t="shared" si="48"/>
        <v>6</v>
      </c>
      <c r="M221" s="219">
        <f t="shared" si="49"/>
        <v>0.0218978102189781</v>
      </c>
      <c r="N221" s="409">
        <v>2167</v>
      </c>
      <c r="O221">
        <f t="shared" si="44"/>
        <v>7</v>
      </c>
    </row>
    <row r="222" ht="15.75" spans="1:16">
      <c r="A222" s="422">
        <v>2040203</v>
      </c>
      <c r="B222" s="415" t="s">
        <v>154</v>
      </c>
      <c r="C222" s="409">
        <v>0</v>
      </c>
      <c r="D222" s="409">
        <v>0</v>
      </c>
      <c r="E222" s="409">
        <v>0</v>
      </c>
      <c r="F222" s="420"/>
      <c r="G222" s="409">
        <v>0</v>
      </c>
      <c r="H222" s="420"/>
      <c r="I222" s="417">
        <f t="shared" si="45"/>
        <v>0</v>
      </c>
      <c r="J222" s="409">
        <v>0</v>
      </c>
      <c r="K222" s="418"/>
      <c r="L222" s="419">
        <f t="shared" si="48"/>
        <v>0</v>
      </c>
      <c r="M222" s="219" t="str">
        <f t="shared" si="49"/>
        <v/>
      </c>
      <c r="N222" s="409">
        <v>0</v>
      </c>
      <c r="O222">
        <f t="shared" si="44"/>
        <v>7</v>
      </c>
      <c r="P222" t="s">
        <v>156</v>
      </c>
    </row>
    <row r="223" ht="15.75" spans="1:16">
      <c r="A223" s="422">
        <v>2040219</v>
      </c>
      <c r="B223" s="415" t="s">
        <v>187</v>
      </c>
      <c r="C223" s="409">
        <v>0</v>
      </c>
      <c r="D223" s="409">
        <v>0</v>
      </c>
      <c r="E223" s="409">
        <v>0</v>
      </c>
      <c r="F223" s="420"/>
      <c r="G223" s="409">
        <v>0</v>
      </c>
      <c r="H223" s="420"/>
      <c r="I223" s="417">
        <f t="shared" si="45"/>
        <v>0</v>
      </c>
      <c r="J223" s="409">
        <v>0</v>
      </c>
      <c r="K223" s="418"/>
      <c r="L223" s="419">
        <f t="shared" si="48"/>
        <v>0</v>
      </c>
      <c r="M223" s="219" t="str">
        <f t="shared" si="49"/>
        <v/>
      </c>
      <c r="N223" s="409">
        <v>0</v>
      </c>
      <c r="O223">
        <f t="shared" si="44"/>
        <v>7</v>
      </c>
      <c r="P223" t="s">
        <v>156</v>
      </c>
    </row>
    <row r="224" ht="15.75" spans="1:16">
      <c r="A224" s="422">
        <v>2040220</v>
      </c>
      <c r="B224" s="415" t="s">
        <v>270</v>
      </c>
      <c r="C224" s="409">
        <v>0</v>
      </c>
      <c r="D224" s="409">
        <v>0</v>
      </c>
      <c r="E224" s="409">
        <v>0</v>
      </c>
      <c r="F224" s="420"/>
      <c r="G224" s="409">
        <v>0</v>
      </c>
      <c r="H224" s="420"/>
      <c r="I224" s="417">
        <f t="shared" si="45"/>
        <v>0</v>
      </c>
      <c r="J224" s="409">
        <v>0</v>
      </c>
      <c r="K224" s="418"/>
      <c r="L224" s="419">
        <f t="shared" si="48"/>
        <v>0</v>
      </c>
      <c r="M224" s="219" t="str">
        <f t="shared" si="49"/>
        <v/>
      </c>
      <c r="N224" s="409">
        <v>0</v>
      </c>
      <c r="O224">
        <f t="shared" si="44"/>
        <v>7</v>
      </c>
      <c r="P224" t="s">
        <v>156</v>
      </c>
    </row>
    <row r="225" ht="15.75" spans="1:16">
      <c r="A225" s="422">
        <v>2040221</v>
      </c>
      <c r="B225" s="415" t="s">
        <v>271</v>
      </c>
      <c r="C225" s="409">
        <v>0</v>
      </c>
      <c r="D225" s="409">
        <v>0</v>
      </c>
      <c r="E225" s="409">
        <v>0</v>
      </c>
      <c r="F225" s="420"/>
      <c r="G225" s="409">
        <v>0</v>
      </c>
      <c r="H225" s="420"/>
      <c r="I225" s="417">
        <f t="shared" si="45"/>
        <v>0</v>
      </c>
      <c r="J225" s="409">
        <v>0</v>
      </c>
      <c r="K225" s="418"/>
      <c r="L225" s="419">
        <f t="shared" si="48"/>
        <v>0</v>
      </c>
      <c r="M225" s="219" t="str">
        <f t="shared" si="49"/>
        <v/>
      </c>
      <c r="N225" s="409">
        <v>0</v>
      </c>
      <c r="O225">
        <f t="shared" si="44"/>
        <v>7</v>
      </c>
      <c r="P225" t="s">
        <v>156</v>
      </c>
    </row>
    <row r="226" ht="15.75" spans="1:16">
      <c r="A226" s="422">
        <v>2040222</v>
      </c>
      <c r="B226" s="415" t="s">
        <v>272</v>
      </c>
      <c r="C226" s="409">
        <v>0</v>
      </c>
      <c r="D226" s="409">
        <v>0</v>
      </c>
      <c r="E226" s="409">
        <v>0</v>
      </c>
      <c r="F226" s="420"/>
      <c r="G226" s="409">
        <v>0</v>
      </c>
      <c r="H226" s="420"/>
      <c r="I226" s="417">
        <f t="shared" si="45"/>
        <v>0</v>
      </c>
      <c r="J226" s="409">
        <v>0</v>
      </c>
      <c r="K226" s="418"/>
      <c r="L226" s="419">
        <f t="shared" si="48"/>
        <v>0</v>
      </c>
      <c r="M226" s="219" t="str">
        <f t="shared" si="49"/>
        <v/>
      </c>
      <c r="N226" s="409">
        <v>0</v>
      </c>
      <c r="O226">
        <f t="shared" si="44"/>
        <v>7</v>
      </c>
      <c r="P226" t="s">
        <v>156</v>
      </c>
    </row>
    <row r="227" ht="15.75" spans="1:16">
      <c r="A227" s="422">
        <v>2040223</v>
      </c>
      <c r="B227" s="415" t="s">
        <v>273</v>
      </c>
      <c r="C227" s="409">
        <v>0</v>
      </c>
      <c r="D227" s="409">
        <v>0</v>
      </c>
      <c r="E227" s="409">
        <v>0</v>
      </c>
      <c r="F227" s="420"/>
      <c r="G227" s="409">
        <v>0</v>
      </c>
      <c r="H227" s="420"/>
      <c r="I227" s="417">
        <f t="shared" si="45"/>
        <v>0</v>
      </c>
      <c r="J227" s="409">
        <v>0</v>
      </c>
      <c r="K227" s="418"/>
      <c r="L227" s="419">
        <f t="shared" si="48"/>
        <v>0</v>
      </c>
      <c r="M227" s="219" t="str">
        <f t="shared" si="49"/>
        <v/>
      </c>
      <c r="N227" s="409">
        <v>0</v>
      </c>
      <c r="O227">
        <f t="shared" si="44"/>
        <v>7</v>
      </c>
      <c r="P227" t="s">
        <v>156</v>
      </c>
    </row>
    <row r="228" ht="15.75" spans="1:16">
      <c r="A228" s="422">
        <v>2040250</v>
      </c>
      <c r="B228" s="415" t="s">
        <v>162</v>
      </c>
      <c r="C228" s="416">
        <v>0</v>
      </c>
      <c r="D228" s="416">
        <v>8</v>
      </c>
      <c r="E228" s="416">
        <v>8</v>
      </c>
      <c r="F228" s="219">
        <v>1</v>
      </c>
      <c r="G228" s="416">
        <v>8</v>
      </c>
      <c r="H228" s="219"/>
      <c r="I228" s="417">
        <f t="shared" si="45"/>
        <v>0</v>
      </c>
      <c r="J228" s="416">
        <v>0</v>
      </c>
      <c r="K228" s="418"/>
      <c r="L228" s="419">
        <f t="shared" si="48"/>
        <v>0</v>
      </c>
      <c r="M228" s="219" t="str">
        <f t="shared" si="49"/>
        <v/>
      </c>
      <c r="N228" s="409">
        <v>0</v>
      </c>
      <c r="O228">
        <f t="shared" si="44"/>
        <v>7</v>
      </c>
    </row>
    <row r="229" ht="15.75" spans="1:16">
      <c r="A229" s="422">
        <v>2040299</v>
      </c>
      <c r="B229" s="415" t="s">
        <v>274</v>
      </c>
      <c r="C229" s="416">
        <v>0</v>
      </c>
      <c r="D229" s="417">
        <v>1158</v>
      </c>
      <c r="E229" s="416">
        <v>1151</v>
      </c>
      <c r="F229" s="219">
        <v>0.994</v>
      </c>
      <c r="G229" s="416">
        <v>812</v>
      </c>
      <c r="H229" s="219">
        <v>2.3953</v>
      </c>
      <c r="I229" s="417">
        <f t="shared" si="45"/>
        <v>16</v>
      </c>
      <c r="J229" s="416">
        <v>0</v>
      </c>
      <c r="K229" s="418">
        <v>16</v>
      </c>
      <c r="L229" s="419">
        <f t="shared" si="48"/>
        <v>16</v>
      </c>
      <c r="M229" s="219" t="str">
        <f t="shared" si="49"/>
        <v/>
      </c>
      <c r="N229" s="409">
        <v>339</v>
      </c>
      <c r="O229">
        <f t="shared" si="44"/>
        <v>7</v>
      </c>
    </row>
    <row r="230" ht="15.75" spans="1:16">
      <c r="A230" s="410">
        <v>20404</v>
      </c>
      <c r="B230" s="421" t="s">
        <v>275</v>
      </c>
      <c r="C230" s="412">
        <v>0</v>
      </c>
      <c r="D230" s="412">
        <v>102</v>
      </c>
      <c r="E230" s="412">
        <v>55</v>
      </c>
      <c r="F230" s="407">
        <v>0.5392</v>
      </c>
      <c r="G230" s="412">
        <v>-74</v>
      </c>
      <c r="H230" s="407">
        <v>-0.5736</v>
      </c>
      <c r="I230" s="406">
        <f t="shared" si="45"/>
        <v>0</v>
      </c>
      <c r="J230" s="412">
        <v>0</v>
      </c>
      <c r="K230" s="413">
        <f>SUM(K231:K237)</f>
        <v>0</v>
      </c>
      <c r="L230" s="406">
        <f t="shared" si="48"/>
        <v>0</v>
      </c>
      <c r="M230" s="407" t="str">
        <f t="shared" si="49"/>
        <v/>
      </c>
      <c r="N230" s="409">
        <v>129</v>
      </c>
      <c r="O230">
        <f t="shared" si="44"/>
        <v>5</v>
      </c>
    </row>
    <row r="231" ht="15.75" spans="1:16">
      <c r="A231" s="422">
        <v>2040401</v>
      </c>
      <c r="B231" s="415" t="s">
        <v>152</v>
      </c>
      <c r="C231" s="416">
        <v>0</v>
      </c>
      <c r="D231" s="416">
        <v>0</v>
      </c>
      <c r="E231" s="416">
        <v>0</v>
      </c>
      <c r="F231" s="219"/>
      <c r="G231" s="416">
        <v>-29</v>
      </c>
      <c r="H231" s="219">
        <v>-1</v>
      </c>
      <c r="I231" s="417">
        <f t="shared" si="45"/>
        <v>0</v>
      </c>
      <c r="J231" s="416">
        <v>0</v>
      </c>
      <c r="K231" s="418"/>
      <c r="L231" s="419">
        <f t="shared" ref="L231:L238" si="50">I231-C231</f>
        <v>0</v>
      </c>
      <c r="M231" s="219" t="str">
        <f t="shared" ref="M231:M238" si="51">IFERROR(L231/C231,"")</f>
        <v/>
      </c>
      <c r="N231" s="409">
        <v>29</v>
      </c>
      <c r="O231">
        <f t="shared" si="44"/>
        <v>7</v>
      </c>
    </row>
    <row r="232" ht="15.75" spans="1:16">
      <c r="A232" s="422">
        <v>2040402</v>
      </c>
      <c r="B232" s="415" t="s">
        <v>153</v>
      </c>
      <c r="C232" s="416">
        <v>0</v>
      </c>
      <c r="D232" s="416">
        <v>100</v>
      </c>
      <c r="E232" s="416">
        <v>53</v>
      </c>
      <c r="F232" s="219">
        <v>0.53</v>
      </c>
      <c r="G232" s="416">
        <v>-47</v>
      </c>
      <c r="H232" s="219">
        <v>-0.47</v>
      </c>
      <c r="I232" s="417">
        <f t="shared" si="45"/>
        <v>0</v>
      </c>
      <c r="J232" s="416">
        <v>0</v>
      </c>
      <c r="K232" s="418"/>
      <c r="L232" s="419">
        <f t="shared" si="50"/>
        <v>0</v>
      </c>
      <c r="M232" s="219" t="str">
        <f t="shared" si="51"/>
        <v/>
      </c>
      <c r="N232" s="409">
        <v>100</v>
      </c>
      <c r="O232">
        <f t="shared" si="44"/>
        <v>7</v>
      </c>
    </row>
    <row r="233" ht="15.75" spans="1:16">
      <c r="A233" s="422">
        <v>2040403</v>
      </c>
      <c r="B233" s="415" t="s">
        <v>154</v>
      </c>
      <c r="C233" s="409">
        <v>0</v>
      </c>
      <c r="D233" s="409">
        <v>0</v>
      </c>
      <c r="E233" s="409">
        <v>0</v>
      </c>
      <c r="F233" s="420"/>
      <c r="G233" s="409">
        <v>0</v>
      </c>
      <c r="H233" s="420"/>
      <c r="I233" s="417">
        <f t="shared" si="45"/>
        <v>0</v>
      </c>
      <c r="J233" s="409">
        <v>0</v>
      </c>
      <c r="K233" s="418"/>
      <c r="L233" s="419">
        <f t="shared" si="50"/>
        <v>0</v>
      </c>
      <c r="M233" s="219" t="str">
        <f t="shared" si="51"/>
        <v/>
      </c>
      <c r="N233" s="409">
        <v>0</v>
      </c>
      <c r="O233">
        <f t="shared" si="44"/>
        <v>7</v>
      </c>
      <c r="P233" t="s">
        <v>156</v>
      </c>
    </row>
    <row r="234" ht="15.75" spans="1:16">
      <c r="A234" s="422">
        <v>2040409</v>
      </c>
      <c r="B234" s="415" t="s">
        <v>276</v>
      </c>
      <c r="C234" s="409">
        <v>0</v>
      </c>
      <c r="D234" s="409">
        <v>0</v>
      </c>
      <c r="E234" s="409">
        <v>0</v>
      </c>
      <c r="F234" s="420"/>
      <c r="G234" s="409">
        <v>0</v>
      </c>
      <c r="H234" s="420"/>
      <c r="I234" s="417">
        <f t="shared" si="45"/>
        <v>0</v>
      </c>
      <c r="J234" s="409">
        <v>0</v>
      </c>
      <c r="K234" s="418"/>
      <c r="L234" s="419">
        <f t="shared" si="50"/>
        <v>0</v>
      </c>
      <c r="M234" s="219" t="str">
        <f t="shared" si="51"/>
        <v/>
      </c>
      <c r="N234" s="409">
        <v>0</v>
      </c>
      <c r="O234">
        <f t="shared" si="44"/>
        <v>7</v>
      </c>
      <c r="P234" t="s">
        <v>156</v>
      </c>
    </row>
    <row r="235" ht="15.75" spans="1:16">
      <c r="A235" s="422">
        <v>2040410</v>
      </c>
      <c r="B235" s="415" t="s">
        <v>277</v>
      </c>
      <c r="C235" s="409">
        <v>0</v>
      </c>
      <c r="D235" s="409">
        <v>0</v>
      </c>
      <c r="E235" s="409">
        <v>0</v>
      </c>
      <c r="F235" s="420"/>
      <c r="G235" s="409">
        <v>0</v>
      </c>
      <c r="H235" s="420"/>
      <c r="I235" s="417">
        <f t="shared" si="45"/>
        <v>0</v>
      </c>
      <c r="J235" s="409">
        <v>0</v>
      </c>
      <c r="K235" s="418"/>
      <c r="L235" s="419">
        <f t="shared" si="50"/>
        <v>0</v>
      </c>
      <c r="M235" s="219" t="str">
        <f t="shared" si="51"/>
        <v/>
      </c>
      <c r="N235" s="409">
        <v>0</v>
      </c>
      <c r="O235">
        <f t="shared" si="44"/>
        <v>7</v>
      </c>
      <c r="P235" t="s">
        <v>156</v>
      </c>
    </row>
    <row r="236" ht="15.75" spans="1:16">
      <c r="A236" s="422">
        <v>2040450</v>
      </c>
      <c r="B236" s="415" t="s">
        <v>162</v>
      </c>
      <c r="C236" s="409">
        <v>0</v>
      </c>
      <c r="D236" s="409">
        <v>0</v>
      </c>
      <c r="E236" s="409">
        <v>0</v>
      </c>
      <c r="F236" s="420"/>
      <c r="G236" s="409">
        <v>0</v>
      </c>
      <c r="H236" s="420"/>
      <c r="I236" s="417">
        <f t="shared" si="45"/>
        <v>0</v>
      </c>
      <c r="J236" s="409">
        <v>0</v>
      </c>
      <c r="K236" s="418"/>
      <c r="L236" s="419">
        <f t="shared" si="50"/>
        <v>0</v>
      </c>
      <c r="M236" s="219" t="str">
        <f t="shared" si="51"/>
        <v/>
      </c>
      <c r="N236" s="409">
        <v>0</v>
      </c>
      <c r="O236">
        <f t="shared" si="44"/>
        <v>7</v>
      </c>
      <c r="P236" t="s">
        <v>156</v>
      </c>
    </row>
    <row r="237" ht="15.75" spans="1:16">
      <c r="A237" s="422">
        <v>2040499</v>
      </c>
      <c r="B237" s="415" t="s">
        <v>278</v>
      </c>
      <c r="C237" s="416">
        <v>0</v>
      </c>
      <c r="D237" s="416">
        <v>2</v>
      </c>
      <c r="E237" s="416">
        <v>2</v>
      </c>
      <c r="F237" s="219">
        <v>1</v>
      </c>
      <c r="G237" s="416">
        <v>2</v>
      </c>
      <c r="H237" s="219"/>
      <c r="I237" s="417">
        <f t="shared" si="45"/>
        <v>0</v>
      </c>
      <c r="J237" s="416">
        <v>0</v>
      </c>
      <c r="K237" s="418"/>
      <c r="L237" s="419">
        <f t="shared" si="50"/>
        <v>0</v>
      </c>
      <c r="M237" s="219" t="str">
        <f t="shared" si="51"/>
        <v/>
      </c>
      <c r="N237" s="409">
        <v>0</v>
      </c>
      <c r="O237">
        <f t="shared" si="44"/>
        <v>7</v>
      </c>
    </row>
    <row r="238" ht="15.75" spans="1:16">
      <c r="A238" s="410">
        <v>20405</v>
      </c>
      <c r="B238" s="421" t="s">
        <v>279</v>
      </c>
      <c r="C238" s="412">
        <v>0</v>
      </c>
      <c r="D238" s="412">
        <v>3</v>
      </c>
      <c r="E238" s="412">
        <v>15</v>
      </c>
      <c r="F238" s="407">
        <v>5</v>
      </c>
      <c r="G238" s="412">
        <v>-176</v>
      </c>
      <c r="H238" s="407">
        <v>-0.9215</v>
      </c>
      <c r="I238" s="406">
        <f t="shared" si="45"/>
        <v>0</v>
      </c>
      <c r="J238" s="412">
        <v>0</v>
      </c>
      <c r="K238" s="413">
        <f>SUM(K239:K246)</f>
        <v>0</v>
      </c>
      <c r="L238" s="406">
        <f t="shared" si="50"/>
        <v>0</v>
      </c>
      <c r="M238" s="407" t="str">
        <f t="shared" si="51"/>
        <v/>
      </c>
      <c r="N238" s="409">
        <v>191</v>
      </c>
      <c r="O238">
        <f t="shared" si="44"/>
        <v>5</v>
      </c>
    </row>
    <row r="239" ht="15.75" spans="1:16">
      <c r="A239" s="422">
        <v>2040501</v>
      </c>
      <c r="B239" s="415" t="s">
        <v>152</v>
      </c>
      <c r="C239" s="416">
        <v>0</v>
      </c>
      <c r="D239" s="416">
        <v>0</v>
      </c>
      <c r="E239" s="416">
        <v>1</v>
      </c>
      <c r="F239" s="219"/>
      <c r="G239" s="416">
        <v>-19</v>
      </c>
      <c r="H239" s="219">
        <v>-0.95</v>
      </c>
      <c r="I239" s="417">
        <f t="shared" si="45"/>
        <v>0</v>
      </c>
      <c r="J239" s="416">
        <v>0</v>
      </c>
      <c r="K239" s="418"/>
      <c r="L239" s="419">
        <f t="shared" ref="L239:L247" si="52">I239-C239</f>
        <v>0</v>
      </c>
      <c r="M239" s="219" t="str">
        <f t="shared" ref="M239:M247" si="53">IFERROR(L239/C239,"")</f>
        <v/>
      </c>
      <c r="N239" s="409">
        <v>20</v>
      </c>
      <c r="O239">
        <f t="shared" si="44"/>
        <v>7</v>
      </c>
    </row>
    <row r="240" ht="15.75" spans="1:16">
      <c r="A240" s="422">
        <v>2040502</v>
      </c>
      <c r="B240" s="415" t="s">
        <v>153</v>
      </c>
      <c r="C240" s="416">
        <v>0</v>
      </c>
      <c r="D240" s="416">
        <v>0</v>
      </c>
      <c r="E240" s="416">
        <v>11</v>
      </c>
      <c r="F240" s="219"/>
      <c r="G240" s="416">
        <v>-160</v>
      </c>
      <c r="H240" s="219">
        <v>-0.9357</v>
      </c>
      <c r="I240" s="417">
        <f t="shared" si="45"/>
        <v>0</v>
      </c>
      <c r="J240" s="416">
        <v>0</v>
      </c>
      <c r="K240" s="418"/>
      <c r="L240" s="419">
        <f t="shared" si="52"/>
        <v>0</v>
      </c>
      <c r="M240" s="219" t="str">
        <f t="shared" si="53"/>
        <v/>
      </c>
      <c r="N240" s="409">
        <v>171</v>
      </c>
      <c r="O240">
        <f t="shared" si="44"/>
        <v>7</v>
      </c>
    </row>
    <row r="241" ht="15.75" spans="1:16">
      <c r="A241" s="422">
        <v>2040503</v>
      </c>
      <c r="B241" s="415" t="s">
        <v>154</v>
      </c>
      <c r="C241" s="409">
        <v>0</v>
      </c>
      <c r="D241" s="409">
        <v>0</v>
      </c>
      <c r="E241" s="409">
        <v>0</v>
      </c>
      <c r="F241" s="420"/>
      <c r="G241" s="409">
        <v>0</v>
      </c>
      <c r="H241" s="420"/>
      <c r="I241" s="417">
        <f t="shared" si="45"/>
        <v>0</v>
      </c>
      <c r="J241" s="409">
        <v>0</v>
      </c>
      <c r="K241" s="418"/>
      <c r="L241" s="419">
        <f t="shared" si="52"/>
        <v>0</v>
      </c>
      <c r="M241" s="219" t="str">
        <f t="shared" si="53"/>
        <v/>
      </c>
      <c r="N241" s="409">
        <v>0</v>
      </c>
      <c r="O241">
        <f t="shared" si="44"/>
        <v>7</v>
      </c>
      <c r="P241" t="s">
        <v>156</v>
      </c>
    </row>
    <row r="242" ht="15.75" spans="1:16">
      <c r="A242" s="422">
        <v>2040504</v>
      </c>
      <c r="B242" s="415" t="s">
        <v>280</v>
      </c>
      <c r="C242" s="409">
        <v>0</v>
      </c>
      <c r="D242" s="409">
        <v>0</v>
      </c>
      <c r="E242" s="409">
        <v>0</v>
      </c>
      <c r="F242" s="420"/>
      <c r="G242" s="409">
        <v>0</v>
      </c>
      <c r="H242" s="420"/>
      <c r="I242" s="417">
        <f t="shared" si="45"/>
        <v>0</v>
      </c>
      <c r="J242" s="409">
        <v>0</v>
      </c>
      <c r="K242" s="418"/>
      <c r="L242" s="419">
        <f t="shared" si="52"/>
        <v>0</v>
      </c>
      <c r="M242" s="219" t="str">
        <f t="shared" si="53"/>
        <v/>
      </c>
      <c r="N242" s="409">
        <v>0</v>
      </c>
      <c r="O242">
        <f t="shared" si="44"/>
        <v>7</v>
      </c>
      <c r="P242" t="s">
        <v>156</v>
      </c>
    </row>
    <row r="243" ht="15.75" spans="1:16">
      <c r="A243" s="422">
        <v>2040505</v>
      </c>
      <c r="B243" s="415" t="s">
        <v>281</v>
      </c>
      <c r="C243" s="409">
        <v>0</v>
      </c>
      <c r="D243" s="409">
        <v>0</v>
      </c>
      <c r="E243" s="409">
        <v>0</v>
      </c>
      <c r="F243" s="420"/>
      <c r="G243" s="409">
        <v>0</v>
      </c>
      <c r="H243" s="420"/>
      <c r="I243" s="417">
        <f t="shared" si="45"/>
        <v>0</v>
      </c>
      <c r="J243" s="409">
        <v>0</v>
      </c>
      <c r="K243" s="418"/>
      <c r="L243" s="419">
        <f t="shared" si="52"/>
        <v>0</v>
      </c>
      <c r="M243" s="219" t="str">
        <f t="shared" si="53"/>
        <v/>
      </c>
      <c r="N243" s="409">
        <v>0</v>
      </c>
      <c r="O243">
        <f t="shared" si="44"/>
        <v>7</v>
      </c>
      <c r="P243" t="s">
        <v>156</v>
      </c>
    </row>
    <row r="244" ht="15.75" spans="1:16">
      <c r="A244" s="422">
        <v>2040506</v>
      </c>
      <c r="B244" s="415" t="s">
        <v>282</v>
      </c>
      <c r="C244" s="409">
        <v>0</v>
      </c>
      <c r="D244" s="409">
        <v>0</v>
      </c>
      <c r="E244" s="409">
        <v>0</v>
      </c>
      <c r="F244" s="420"/>
      <c r="G244" s="409">
        <v>0</v>
      </c>
      <c r="H244" s="420"/>
      <c r="I244" s="417">
        <f t="shared" si="45"/>
        <v>0</v>
      </c>
      <c r="J244" s="409">
        <v>0</v>
      </c>
      <c r="K244" s="418"/>
      <c r="L244" s="419">
        <f t="shared" si="52"/>
        <v>0</v>
      </c>
      <c r="M244" s="219" t="str">
        <f t="shared" si="53"/>
        <v/>
      </c>
      <c r="N244" s="409">
        <v>0</v>
      </c>
      <c r="O244">
        <f t="shared" si="44"/>
        <v>7</v>
      </c>
      <c r="P244" t="s">
        <v>156</v>
      </c>
    </row>
    <row r="245" ht="15.75" spans="1:16">
      <c r="A245" s="422">
        <v>2040550</v>
      </c>
      <c r="B245" s="415" t="s">
        <v>162</v>
      </c>
      <c r="C245" s="409">
        <v>0</v>
      </c>
      <c r="D245" s="409">
        <v>0</v>
      </c>
      <c r="E245" s="409">
        <v>0</v>
      </c>
      <c r="F245" s="420"/>
      <c r="G245" s="409">
        <v>0</v>
      </c>
      <c r="H245" s="420"/>
      <c r="I245" s="417">
        <f t="shared" si="45"/>
        <v>0</v>
      </c>
      <c r="J245" s="409">
        <v>0</v>
      </c>
      <c r="K245" s="418"/>
      <c r="L245" s="419">
        <f t="shared" si="52"/>
        <v>0</v>
      </c>
      <c r="M245" s="219" t="str">
        <f t="shared" si="53"/>
        <v/>
      </c>
      <c r="N245" s="409">
        <v>0</v>
      </c>
      <c r="O245">
        <f t="shared" si="44"/>
        <v>7</v>
      </c>
      <c r="P245" t="s">
        <v>156</v>
      </c>
    </row>
    <row r="246" ht="15.75" spans="1:16">
      <c r="A246" s="422">
        <v>2040599</v>
      </c>
      <c r="B246" s="415" t="s">
        <v>283</v>
      </c>
      <c r="C246" s="416">
        <v>0</v>
      </c>
      <c r="D246" s="416">
        <v>3</v>
      </c>
      <c r="E246" s="416">
        <v>3</v>
      </c>
      <c r="F246" s="219">
        <v>1</v>
      </c>
      <c r="G246" s="416">
        <v>3</v>
      </c>
      <c r="H246" s="219"/>
      <c r="I246" s="417">
        <f t="shared" si="45"/>
        <v>0</v>
      </c>
      <c r="J246" s="416">
        <v>0</v>
      </c>
      <c r="K246" s="418"/>
      <c r="L246" s="419">
        <f t="shared" si="52"/>
        <v>0</v>
      </c>
      <c r="M246" s="219" t="str">
        <f t="shared" si="53"/>
        <v/>
      </c>
      <c r="N246" s="409">
        <v>0</v>
      </c>
      <c r="O246">
        <f t="shared" si="44"/>
        <v>7</v>
      </c>
    </row>
    <row r="247" ht="15.75" spans="1:16">
      <c r="A247" s="410">
        <v>20406</v>
      </c>
      <c r="B247" s="421" t="s">
        <v>284</v>
      </c>
      <c r="C247" s="412">
        <v>581</v>
      </c>
      <c r="D247" s="412">
        <v>777</v>
      </c>
      <c r="E247" s="412">
        <v>739</v>
      </c>
      <c r="F247" s="407">
        <v>0.9511</v>
      </c>
      <c r="G247" s="412">
        <v>115</v>
      </c>
      <c r="H247" s="407">
        <v>0.1843</v>
      </c>
      <c r="I247" s="406">
        <f t="shared" si="45"/>
        <v>535</v>
      </c>
      <c r="J247" s="412">
        <v>507</v>
      </c>
      <c r="K247" s="413">
        <f>SUM(K248:K260)</f>
        <v>28</v>
      </c>
      <c r="L247" s="406">
        <f t="shared" si="52"/>
        <v>-46</v>
      </c>
      <c r="M247" s="407">
        <f t="shared" si="53"/>
        <v>-0.0791738382099828</v>
      </c>
      <c r="N247" s="409">
        <v>624</v>
      </c>
      <c r="O247">
        <f t="shared" si="44"/>
        <v>5</v>
      </c>
    </row>
    <row r="248" ht="15.75" spans="1:16">
      <c r="A248" s="422">
        <v>2040601</v>
      </c>
      <c r="B248" s="415" t="s">
        <v>152</v>
      </c>
      <c r="C248" s="416">
        <v>412</v>
      </c>
      <c r="D248" s="416">
        <v>452</v>
      </c>
      <c r="E248" s="416">
        <v>449</v>
      </c>
      <c r="F248" s="219">
        <v>0.9934</v>
      </c>
      <c r="G248" s="416">
        <v>15</v>
      </c>
      <c r="H248" s="219">
        <v>0.0346</v>
      </c>
      <c r="I248" s="417">
        <f t="shared" si="45"/>
        <v>427</v>
      </c>
      <c r="J248" s="416">
        <v>427</v>
      </c>
      <c r="K248" s="418"/>
      <c r="L248" s="419">
        <f t="shared" ref="L248:L274" si="54">I248-C248</f>
        <v>15</v>
      </c>
      <c r="M248" s="219">
        <f t="shared" ref="M248:M274" si="55">IFERROR(L248/C248,"")</f>
        <v>0.0364077669902913</v>
      </c>
      <c r="N248" s="409">
        <v>434</v>
      </c>
      <c r="O248">
        <f t="shared" si="44"/>
        <v>7</v>
      </c>
    </row>
    <row r="249" ht="15.75" spans="1:16">
      <c r="A249" s="422">
        <v>2040602</v>
      </c>
      <c r="B249" s="415" t="s">
        <v>153</v>
      </c>
      <c r="C249" s="416">
        <v>44</v>
      </c>
      <c r="D249" s="416">
        <v>54</v>
      </c>
      <c r="E249" s="416">
        <v>52</v>
      </c>
      <c r="F249" s="219">
        <v>0.963</v>
      </c>
      <c r="G249" s="416">
        <v>10</v>
      </c>
      <c r="H249" s="219">
        <v>0.2381</v>
      </c>
      <c r="I249" s="417">
        <f t="shared" si="45"/>
        <v>59</v>
      </c>
      <c r="J249" s="416">
        <v>59</v>
      </c>
      <c r="K249" s="418"/>
      <c r="L249" s="419">
        <f t="shared" si="54"/>
        <v>15</v>
      </c>
      <c r="M249" s="219">
        <f t="shared" si="55"/>
        <v>0.340909090909091</v>
      </c>
      <c r="N249" s="409">
        <v>42</v>
      </c>
      <c r="O249">
        <f t="shared" si="44"/>
        <v>7</v>
      </c>
    </row>
    <row r="250" ht="15.75" spans="1:16">
      <c r="A250" s="422">
        <v>2040603</v>
      </c>
      <c r="B250" s="415" t="s">
        <v>154</v>
      </c>
      <c r="C250" s="409">
        <v>0</v>
      </c>
      <c r="D250" s="409">
        <v>0</v>
      </c>
      <c r="E250" s="409">
        <v>0</v>
      </c>
      <c r="F250" s="420"/>
      <c r="G250" s="409">
        <v>0</v>
      </c>
      <c r="H250" s="420"/>
      <c r="I250" s="417">
        <f t="shared" si="45"/>
        <v>0</v>
      </c>
      <c r="J250" s="409">
        <v>0</v>
      </c>
      <c r="K250" s="418"/>
      <c r="L250" s="419">
        <f t="shared" si="54"/>
        <v>0</v>
      </c>
      <c r="M250" s="219" t="str">
        <f t="shared" si="55"/>
        <v/>
      </c>
      <c r="N250" s="409">
        <v>0</v>
      </c>
      <c r="O250">
        <f t="shared" si="44"/>
        <v>7</v>
      </c>
      <c r="P250" t="s">
        <v>156</v>
      </c>
    </row>
    <row r="251" ht="15.75" spans="1:16">
      <c r="A251" s="422">
        <v>2040604</v>
      </c>
      <c r="B251" s="415" t="s">
        <v>285</v>
      </c>
      <c r="C251" s="416">
        <v>0</v>
      </c>
      <c r="D251" s="416">
        <v>0</v>
      </c>
      <c r="E251" s="416">
        <v>0</v>
      </c>
      <c r="F251" s="219"/>
      <c r="G251" s="416">
        <v>-2</v>
      </c>
      <c r="H251" s="219">
        <v>-1</v>
      </c>
      <c r="I251" s="417">
        <f t="shared" si="45"/>
        <v>0</v>
      </c>
      <c r="J251" s="416">
        <v>0</v>
      </c>
      <c r="K251" s="418"/>
      <c r="L251" s="419">
        <f t="shared" si="54"/>
        <v>0</v>
      </c>
      <c r="M251" s="219" t="str">
        <f t="shared" si="55"/>
        <v/>
      </c>
      <c r="N251" s="409">
        <v>2</v>
      </c>
      <c r="O251">
        <f t="shared" si="44"/>
        <v>7</v>
      </c>
    </row>
    <row r="252" ht="15.75" spans="1:16">
      <c r="A252" s="422">
        <v>2040605</v>
      </c>
      <c r="B252" s="415" t="s">
        <v>286</v>
      </c>
      <c r="C252" s="409">
        <v>0</v>
      </c>
      <c r="D252" s="409">
        <v>0</v>
      </c>
      <c r="E252" s="409">
        <v>0</v>
      </c>
      <c r="F252" s="420"/>
      <c r="G252" s="409">
        <v>0</v>
      </c>
      <c r="H252" s="420"/>
      <c r="I252" s="417">
        <f t="shared" si="45"/>
        <v>0</v>
      </c>
      <c r="J252" s="409">
        <v>0</v>
      </c>
      <c r="K252" s="418"/>
      <c r="L252" s="419">
        <f t="shared" si="54"/>
        <v>0</v>
      </c>
      <c r="M252" s="219" t="str">
        <f t="shared" si="55"/>
        <v/>
      </c>
      <c r="N252" s="409">
        <v>0</v>
      </c>
      <c r="O252">
        <f t="shared" si="44"/>
        <v>7</v>
      </c>
      <c r="P252" t="s">
        <v>156</v>
      </c>
    </row>
    <row r="253" ht="15.75" spans="1:16">
      <c r="A253" s="422">
        <v>2040606</v>
      </c>
      <c r="B253" s="415" t="s">
        <v>287</v>
      </c>
      <c r="C253" s="416">
        <v>0</v>
      </c>
      <c r="D253" s="416">
        <v>0</v>
      </c>
      <c r="E253" s="416">
        <v>0</v>
      </c>
      <c r="F253" s="219"/>
      <c r="G253" s="416">
        <v>0</v>
      </c>
      <c r="H253" s="219"/>
      <c r="I253" s="417">
        <f t="shared" si="45"/>
        <v>5</v>
      </c>
      <c r="J253" s="416">
        <v>5</v>
      </c>
      <c r="K253" s="418"/>
      <c r="L253" s="419">
        <f t="shared" si="54"/>
        <v>5</v>
      </c>
      <c r="M253" s="219" t="str">
        <f t="shared" si="55"/>
        <v/>
      </c>
      <c r="N253" s="409">
        <v>0</v>
      </c>
      <c r="O253">
        <f t="shared" si="44"/>
        <v>7</v>
      </c>
    </row>
    <row r="254" ht="15.75" spans="1:16">
      <c r="A254" s="422">
        <v>2040607</v>
      </c>
      <c r="B254" s="415" t="s">
        <v>288</v>
      </c>
      <c r="C254" s="409">
        <v>0</v>
      </c>
      <c r="D254" s="409">
        <v>0</v>
      </c>
      <c r="E254" s="409">
        <v>0</v>
      </c>
      <c r="F254" s="420"/>
      <c r="G254" s="409">
        <v>0</v>
      </c>
      <c r="H254" s="420"/>
      <c r="I254" s="417">
        <f t="shared" si="45"/>
        <v>0</v>
      </c>
      <c r="J254" s="409">
        <v>0</v>
      </c>
      <c r="K254" s="418"/>
      <c r="L254" s="419">
        <f t="shared" si="54"/>
        <v>0</v>
      </c>
      <c r="M254" s="219" t="str">
        <f t="shared" si="55"/>
        <v/>
      </c>
      <c r="N254" s="409">
        <v>0</v>
      </c>
      <c r="O254">
        <f t="shared" si="44"/>
        <v>7</v>
      </c>
      <c r="P254" t="s">
        <v>156</v>
      </c>
    </row>
    <row r="255" ht="15.75" spans="1:16">
      <c r="A255" s="422">
        <v>2040608</v>
      </c>
      <c r="B255" s="415" t="s">
        <v>289</v>
      </c>
      <c r="C255" s="409">
        <v>0</v>
      </c>
      <c r="D255" s="409">
        <v>0</v>
      </c>
      <c r="E255" s="409">
        <v>0</v>
      </c>
      <c r="F255" s="420"/>
      <c r="G255" s="409">
        <v>0</v>
      </c>
      <c r="H255" s="420"/>
      <c r="I255" s="417">
        <f t="shared" si="45"/>
        <v>0</v>
      </c>
      <c r="J255" s="409">
        <v>0</v>
      </c>
      <c r="K255" s="418"/>
      <c r="L255" s="419">
        <f t="shared" si="54"/>
        <v>0</v>
      </c>
      <c r="M255" s="219" t="str">
        <f t="shared" si="55"/>
        <v/>
      </c>
      <c r="N255" s="409">
        <v>0</v>
      </c>
      <c r="O255">
        <f t="shared" si="44"/>
        <v>7</v>
      </c>
      <c r="P255" t="s">
        <v>156</v>
      </c>
    </row>
    <row r="256" ht="15.75" spans="1:16">
      <c r="A256" s="422">
        <v>2040610</v>
      </c>
      <c r="B256" s="415" t="s">
        <v>290</v>
      </c>
      <c r="C256" s="416">
        <v>3</v>
      </c>
      <c r="D256" s="416">
        <v>14</v>
      </c>
      <c r="E256" s="416">
        <v>6</v>
      </c>
      <c r="F256" s="219">
        <v>0.4286</v>
      </c>
      <c r="G256" s="416">
        <v>0</v>
      </c>
      <c r="H256" s="219">
        <v>0</v>
      </c>
      <c r="I256" s="417">
        <f t="shared" si="45"/>
        <v>8</v>
      </c>
      <c r="J256" s="416">
        <v>0</v>
      </c>
      <c r="K256" s="418">
        <v>8</v>
      </c>
      <c r="L256" s="419">
        <f t="shared" si="54"/>
        <v>5</v>
      </c>
      <c r="M256" s="219">
        <f t="shared" si="55"/>
        <v>1.66666666666667</v>
      </c>
      <c r="N256" s="409">
        <v>6</v>
      </c>
      <c r="O256">
        <f t="shared" si="44"/>
        <v>7</v>
      </c>
    </row>
    <row r="257" ht="15.75" spans="1:16">
      <c r="A257" s="422">
        <v>2040612</v>
      </c>
      <c r="B257" s="415" t="s">
        <v>291</v>
      </c>
      <c r="C257" s="409">
        <v>0</v>
      </c>
      <c r="D257" s="409">
        <v>0</v>
      </c>
      <c r="E257" s="409">
        <v>0</v>
      </c>
      <c r="F257" s="420"/>
      <c r="G257" s="409">
        <v>0</v>
      </c>
      <c r="H257" s="420"/>
      <c r="I257" s="417">
        <f t="shared" si="45"/>
        <v>0</v>
      </c>
      <c r="J257" s="409">
        <v>0</v>
      </c>
      <c r="K257" s="418"/>
      <c r="L257" s="419">
        <f t="shared" si="54"/>
        <v>0</v>
      </c>
      <c r="M257" s="219" t="str">
        <f t="shared" si="55"/>
        <v/>
      </c>
      <c r="N257" s="409">
        <v>0</v>
      </c>
      <c r="O257">
        <f t="shared" si="44"/>
        <v>7</v>
      </c>
      <c r="P257" t="s">
        <v>156</v>
      </c>
    </row>
    <row r="258" ht="15.75" spans="1:16">
      <c r="A258" s="422">
        <v>2040613</v>
      </c>
      <c r="B258" s="415" t="s">
        <v>187</v>
      </c>
      <c r="C258" s="409">
        <v>0</v>
      </c>
      <c r="D258" s="409">
        <v>0</v>
      </c>
      <c r="E258" s="409">
        <v>0</v>
      </c>
      <c r="F258" s="420"/>
      <c r="G258" s="409">
        <v>0</v>
      </c>
      <c r="H258" s="420"/>
      <c r="I258" s="417">
        <f t="shared" si="45"/>
        <v>0</v>
      </c>
      <c r="J258" s="409">
        <v>0</v>
      </c>
      <c r="K258" s="418"/>
      <c r="L258" s="419">
        <f t="shared" si="54"/>
        <v>0</v>
      </c>
      <c r="M258" s="219" t="str">
        <f t="shared" si="55"/>
        <v/>
      </c>
      <c r="N258" s="409">
        <v>0</v>
      </c>
      <c r="O258">
        <f t="shared" si="44"/>
        <v>7</v>
      </c>
      <c r="P258" t="s">
        <v>156</v>
      </c>
    </row>
    <row r="259" ht="15.75" spans="1:16">
      <c r="A259" s="422">
        <v>2040650</v>
      </c>
      <c r="B259" s="415" t="s">
        <v>162</v>
      </c>
      <c r="C259" s="409">
        <v>0</v>
      </c>
      <c r="D259" s="409">
        <v>0</v>
      </c>
      <c r="E259" s="409">
        <v>0</v>
      </c>
      <c r="F259" s="420"/>
      <c r="G259" s="409">
        <v>0</v>
      </c>
      <c r="H259" s="420"/>
      <c r="I259" s="417">
        <f t="shared" si="45"/>
        <v>0</v>
      </c>
      <c r="J259" s="409">
        <v>0</v>
      </c>
      <c r="K259" s="418"/>
      <c r="L259" s="419">
        <f t="shared" si="54"/>
        <v>0</v>
      </c>
      <c r="M259" s="219" t="str">
        <f t="shared" si="55"/>
        <v/>
      </c>
      <c r="N259" s="409">
        <v>0</v>
      </c>
      <c r="O259">
        <f t="shared" si="44"/>
        <v>7</v>
      </c>
      <c r="P259" t="s">
        <v>156</v>
      </c>
    </row>
    <row r="260" ht="15.75" spans="1:16">
      <c r="A260" s="422">
        <v>2040699</v>
      </c>
      <c r="B260" s="415" t="s">
        <v>292</v>
      </c>
      <c r="C260" s="416">
        <v>122</v>
      </c>
      <c r="D260" s="416">
        <v>257</v>
      </c>
      <c r="E260" s="416">
        <v>232</v>
      </c>
      <c r="F260" s="219">
        <v>0.9027</v>
      </c>
      <c r="G260" s="416">
        <v>92</v>
      </c>
      <c r="H260" s="219">
        <v>0.6571</v>
      </c>
      <c r="I260" s="417">
        <f t="shared" si="45"/>
        <v>36</v>
      </c>
      <c r="J260" s="416">
        <v>16</v>
      </c>
      <c r="K260" s="418">
        <v>20</v>
      </c>
      <c r="L260" s="419">
        <f t="shared" si="54"/>
        <v>-86</v>
      </c>
      <c r="M260" s="219">
        <f t="shared" si="55"/>
        <v>-0.704918032786885</v>
      </c>
      <c r="N260" s="409">
        <v>140</v>
      </c>
      <c r="O260">
        <f t="shared" si="44"/>
        <v>7</v>
      </c>
    </row>
    <row r="261" ht="15.75" spans="1:16">
      <c r="A261" s="410">
        <v>20407</v>
      </c>
      <c r="B261" s="421" t="s">
        <v>293</v>
      </c>
      <c r="C261" s="412"/>
      <c r="D261" s="412"/>
      <c r="E261" s="412"/>
      <c r="F261" s="407"/>
      <c r="G261" s="412">
        <v>0</v>
      </c>
      <c r="H261" s="407"/>
      <c r="I261" s="406">
        <f t="shared" si="45"/>
        <v>0</v>
      </c>
      <c r="J261" s="412"/>
      <c r="K261" s="423"/>
      <c r="L261" s="406">
        <f t="shared" si="54"/>
        <v>0</v>
      </c>
      <c r="M261" s="407" t="str">
        <f t="shared" si="55"/>
        <v/>
      </c>
      <c r="N261" s="409"/>
      <c r="O261">
        <f t="shared" si="44"/>
        <v>5</v>
      </c>
    </row>
    <row r="262" ht="15.75" spans="1:16">
      <c r="A262" s="410">
        <v>20408</v>
      </c>
      <c r="B262" s="421" t="s">
        <v>294</v>
      </c>
      <c r="C262" s="412"/>
      <c r="D262" s="412"/>
      <c r="E262" s="412"/>
      <c r="F262" s="407"/>
      <c r="G262" s="412">
        <v>0</v>
      </c>
      <c r="H262" s="407"/>
      <c r="I262" s="406">
        <f t="shared" si="45"/>
        <v>0</v>
      </c>
      <c r="J262" s="412"/>
      <c r="K262" s="423"/>
      <c r="L262" s="406">
        <f t="shared" si="54"/>
        <v>0</v>
      </c>
      <c r="M262" s="407" t="str">
        <f t="shared" si="55"/>
        <v/>
      </c>
      <c r="N262" s="409"/>
      <c r="O262">
        <f t="shared" si="44"/>
        <v>5</v>
      </c>
    </row>
    <row r="263" ht="15.75" spans="1:16">
      <c r="A263" s="410">
        <v>20409</v>
      </c>
      <c r="B263" s="421" t="s">
        <v>295</v>
      </c>
      <c r="C263" s="412"/>
      <c r="D263" s="412"/>
      <c r="E263" s="412"/>
      <c r="F263" s="407"/>
      <c r="G263" s="412">
        <v>0</v>
      </c>
      <c r="H263" s="407"/>
      <c r="I263" s="406">
        <f t="shared" si="45"/>
        <v>0</v>
      </c>
      <c r="J263" s="412"/>
      <c r="K263" s="423"/>
      <c r="L263" s="406">
        <f t="shared" si="54"/>
        <v>0</v>
      </c>
      <c r="M263" s="407" t="str">
        <f t="shared" si="55"/>
        <v/>
      </c>
      <c r="N263" s="409"/>
      <c r="O263">
        <f t="shared" ref="O263:O326" si="56">LEN(A263)</f>
        <v>5</v>
      </c>
    </row>
    <row r="264" ht="15.75" spans="1:16">
      <c r="A264" s="410">
        <v>20410</v>
      </c>
      <c r="B264" s="421" t="s">
        <v>296</v>
      </c>
      <c r="C264" s="412"/>
      <c r="D264" s="412"/>
      <c r="E264" s="412"/>
      <c r="F264" s="407"/>
      <c r="G264" s="412">
        <v>0</v>
      </c>
      <c r="H264" s="407"/>
      <c r="I264" s="406">
        <f t="shared" ref="I264:I327" si="57">J264+K264</f>
        <v>0</v>
      </c>
      <c r="J264" s="412"/>
      <c r="K264" s="423"/>
      <c r="L264" s="406">
        <f t="shared" si="54"/>
        <v>0</v>
      </c>
      <c r="M264" s="407" t="str">
        <f t="shared" si="55"/>
        <v/>
      </c>
      <c r="N264" s="409"/>
      <c r="O264">
        <f t="shared" si="56"/>
        <v>5</v>
      </c>
    </row>
    <row r="265" ht="15.75" spans="1:16">
      <c r="A265" s="410">
        <v>20499</v>
      </c>
      <c r="B265" s="421" t="s">
        <v>297</v>
      </c>
      <c r="C265" s="412">
        <v>872</v>
      </c>
      <c r="D265" s="412">
        <v>0</v>
      </c>
      <c r="E265" s="412">
        <v>0</v>
      </c>
      <c r="F265" s="407"/>
      <c r="G265" s="412">
        <v>-707</v>
      </c>
      <c r="H265" s="407">
        <v>-1</v>
      </c>
      <c r="I265" s="406">
        <f t="shared" si="57"/>
        <v>694</v>
      </c>
      <c r="J265" s="412">
        <v>694</v>
      </c>
      <c r="K265" s="423">
        <f>SUM(K266:K267)</f>
        <v>0</v>
      </c>
      <c r="L265" s="406">
        <f t="shared" si="54"/>
        <v>-178</v>
      </c>
      <c r="M265" s="407">
        <f t="shared" si="55"/>
        <v>-0.204128440366972</v>
      </c>
      <c r="N265" s="409">
        <v>707</v>
      </c>
      <c r="O265">
        <f t="shared" si="56"/>
        <v>5</v>
      </c>
    </row>
    <row r="266" ht="15.75" spans="1:16">
      <c r="A266" s="422">
        <v>2049902</v>
      </c>
      <c r="B266" s="415" t="s">
        <v>298</v>
      </c>
      <c r="C266" s="416">
        <v>0</v>
      </c>
      <c r="D266" s="416">
        <v>0</v>
      </c>
      <c r="E266" s="416">
        <v>0</v>
      </c>
      <c r="F266" s="219"/>
      <c r="G266" s="416">
        <v>-8</v>
      </c>
      <c r="H266" s="219">
        <v>-1</v>
      </c>
      <c r="I266" s="417">
        <f t="shared" si="57"/>
        <v>0</v>
      </c>
      <c r="J266" s="416">
        <v>0</v>
      </c>
      <c r="K266" s="418"/>
      <c r="L266" s="419">
        <f t="shared" si="54"/>
        <v>0</v>
      </c>
      <c r="M266" s="219" t="str">
        <f t="shared" si="55"/>
        <v/>
      </c>
      <c r="N266" s="409">
        <v>8</v>
      </c>
      <c r="O266">
        <f t="shared" si="56"/>
        <v>7</v>
      </c>
    </row>
    <row r="267" ht="15.75" spans="1:16">
      <c r="A267" s="422">
        <v>2049999</v>
      </c>
      <c r="B267" s="415" t="s">
        <v>297</v>
      </c>
      <c r="C267" s="416">
        <v>872</v>
      </c>
      <c r="D267" s="416">
        <v>0</v>
      </c>
      <c r="E267" s="416">
        <v>0</v>
      </c>
      <c r="F267" s="219"/>
      <c r="G267" s="416">
        <v>-699</v>
      </c>
      <c r="H267" s="219">
        <v>-1</v>
      </c>
      <c r="I267" s="417">
        <f t="shared" si="57"/>
        <v>694</v>
      </c>
      <c r="J267" s="416">
        <v>694</v>
      </c>
      <c r="K267" s="418"/>
      <c r="L267" s="419">
        <f t="shared" si="54"/>
        <v>-178</v>
      </c>
      <c r="M267" s="219">
        <f t="shared" si="55"/>
        <v>-0.204128440366972</v>
      </c>
      <c r="N267" s="409">
        <v>699</v>
      </c>
      <c r="O267">
        <f t="shared" si="56"/>
        <v>7</v>
      </c>
    </row>
    <row r="268" ht="15.75" spans="1:16">
      <c r="A268" s="427">
        <v>205</v>
      </c>
      <c r="B268" s="405" t="s">
        <v>299</v>
      </c>
      <c r="C268" s="406">
        <v>39013</v>
      </c>
      <c r="D268" s="406">
        <v>43649</v>
      </c>
      <c r="E268" s="406">
        <v>40682</v>
      </c>
      <c r="F268" s="407">
        <v>0.932</v>
      </c>
      <c r="G268" s="412">
        <v>258</v>
      </c>
      <c r="H268" s="407">
        <v>0.0064</v>
      </c>
      <c r="I268" s="406">
        <f t="shared" si="57"/>
        <v>42382</v>
      </c>
      <c r="J268" s="406">
        <v>41503</v>
      </c>
      <c r="K268" s="408">
        <f>K269+K274+K281+K288+K287+K289+K290+K294+K300+K307</f>
        <v>879</v>
      </c>
      <c r="L268" s="406">
        <f t="shared" si="54"/>
        <v>3369</v>
      </c>
      <c r="M268" s="407">
        <f t="shared" si="55"/>
        <v>0.0863558301079127</v>
      </c>
      <c r="N268" s="409">
        <v>40424</v>
      </c>
      <c r="O268">
        <f t="shared" si="56"/>
        <v>3</v>
      </c>
    </row>
    <row r="269" ht="15.75" spans="1:16">
      <c r="A269" s="410">
        <v>20501</v>
      </c>
      <c r="B269" s="421" t="s">
        <v>300</v>
      </c>
      <c r="C269" s="406">
        <v>1526</v>
      </c>
      <c r="D269" s="406">
        <v>1655</v>
      </c>
      <c r="E269" s="406">
        <v>1451</v>
      </c>
      <c r="F269" s="407">
        <v>0.8767</v>
      </c>
      <c r="G269" s="412">
        <v>294</v>
      </c>
      <c r="H269" s="407">
        <v>0.2541</v>
      </c>
      <c r="I269" s="406">
        <f t="shared" si="57"/>
        <v>1531</v>
      </c>
      <c r="J269" s="406">
        <v>1531</v>
      </c>
      <c r="K269" s="408">
        <f>SUM(K270:K273)</f>
        <v>0</v>
      </c>
      <c r="L269" s="406">
        <f t="shared" si="54"/>
        <v>5</v>
      </c>
      <c r="M269" s="407">
        <f t="shared" si="55"/>
        <v>0.00327653997378768</v>
      </c>
      <c r="N269" s="409">
        <v>1157</v>
      </c>
      <c r="O269">
        <f t="shared" si="56"/>
        <v>5</v>
      </c>
    </row>
    <row r="270" ht="15.75" spans="1:16">
      <c r="A270" s="422">
        <v>2050101</v>
      </c>
      <c r="B270" s="415" t="s">
        <v>152</v>
      </c>
      <c r="C270" s="416">
        <v>460</v>
      </c>
      <c r="D270" s="416">
        <v>534</v>
      </c>
      <c r="E270" s="416">
        <v>521</v>
      </c>
      <c r="F270" s="219">
        <v>0.9757</v>
      </c>
      <c r="G270" s="416">
        <v>73</v>
      </c>
      <c r="H270" s="219">
        <v>0.1629</v>
      </c>
      <c r="I270" s="417">
        <f t="shared" si="57"/>
        <v>507</v>
      </c>
      <c r="J270" s="416">
        <v>507</v>
      </c>
      <c r="K270" s="418"/>
      <c r="L270" s="419">
        <f t="shared" si="54"/>
        <v>47</v>
      </c>
      <c r="M270" s="219">
        <f t="shared" si="55"/>
        <v>0.102173913043478</v>
      </c>
      <c r="N270" s="409">
        <v>448</v>
      </c>
      <c r="O270">
        <f t="shared" si="56"/>
        <v>7</v>
      </c>
    </row>
    <row r="271" ht="15.75" spans="1:16">
      <c r="A271" s="422">
        <v>2050102</v>
      </c>
      <c r="B271" s="415" t="s">
        <v>153</v>
      </c>
      <c r="C271" s="416">
        <v>53</v>
      </c>
      <c r="D271" s="416">
        <v>62</v>
      </c>
      <c r="E271" s="416">
        <v>68</v>
      </c>
      <c r="F271" s="219">
        <v>1.0968</v>
      </c>
      <c r="G271" s="416">
        <v>36</v>
      </c>
      <c r="H271" s="219">
        <v>1.125</v>
      </c>
      <c r="I271" s="417">
        <f t="shared" si="57"/>
        <v>53</v>
      </c>
      <c r="J271" s="416">
        <v>53</v>
      </c>
      <c r="K271" s="418"/>
      <c r="L271" s="419">
        <f t="shared" si="54"/>
        <v>0</v>
      </c>
      <c r="M271" s="219">
        <f t="shared" si="55"/>
        <v>0</v>
      </c>
      <c r="N271" s="409">
        <v>32</v>
      </c>
      <c r="O271">
        <f t="shared" si="56"/>
        <v>7</v>
      </c>
    </row>
    <row r="272" ht="15.75" spans="1:16">
      <c r="A272" s="422">
        <v>2050103</v>
      </c>
      <c r="B272" s="415" t="s">
        <v>154</v>
      </c>
      <c r="C272" s="409">
        <v>0</v>
      </c>
      <c r="D272" s="409">
        <v>0</v>
      </c>
      <c r="E272" s="409">
        <v>0</v>
      </c>
      <c r="F272" s="420"/>
      <c r="G272" s="409">
        <v>0</v>
      </c>
      <c r="H272" s="420"/>
      <c r="I272" s="417">
        <f t="shared" si="57"/>
        <v>0</v>
      </c>
      <c r="J272" s="409">
        <v>0</v>
      </c>
      <c r="K272" s="418"/>
      <c r="L272" s="419">
        <f t="shared" si="54"/>
        <v>0</v>
      </c>
      <c r="M272" s="219" t="str">
        <f t="shared" si="55"/>
        <v/>
      </c>
      <c r="N272" s="409">
        <v>0</v>
      </c>
      <c r="O272">
        <f t="shared" si="56"/>
        <v>7</v>
      </c>
      <c r="P272" t="s">
        <v>156</v>
      </c>
    </row>
    <row r="273" ht="15.75" spans="1:16">
      <c r="A273" s="422">
        <v>2050199</v>
      </c>
      <c r="B273" s="415" t="s">
        <v>301</v>
      </c>
      <c r="C273" s="416">
        <v>1013</v>
      </c>
      <c r="D273" s="417">
        <v>1059</v>
      </c>
      <c r="E273" s="416">
        <v>862</v>
      </c>
      <c r="F273" s="219">
        <v>0.814</v>
      </c>
      <c r="G273" s="416">
        <v>185</v>
      </c>
      <c r="H273" s="219">
        <v>0.2733</v>
      </c>
      <c r="I273" s="417">
        <f t="shared" si="57"/>
        <v>971</v>
      </c>
      <c r="J273" s="416">
        <v>971</v>
      </c>
      <c r="K273" s="418"/>
      <c r="L273" s="419">
        <f t="shared" si="54"/>
        <v>-42</v>
      </c>
      <c r="M273" s="219">
        <f t="shared" si="55"/>
        <v>-0.0414610069101678</v>
      </c>
      <c r="N273" s="409">
        <v>677</v>
      </c>
      <c r="O273">
        <f t="shared" si="56"/>
        <v>7</v>
      </c>
    </row>
    <row r="274" ht="15.75" spans="1:16">
      <c r="A274" s="410">
        <v>20502</v>
      </c>
      <c r="B274" s="421" t="s">
        <v>302</v>
      </c>
      <c r="C274" s="406">
        <v>35248</v>
      </c>
      <c r="D274" s="406">
        <v>40074</v>
      </c>
      <c r="E274" s="406">
        <v>37475</v>
      </c>
      <c r="F274" s="407">
        <v>0.9351</v>
      </c>
      <c r="G274" s="412">
        <v>675</v>
      </c>
      <c r="H274" s="407">
        <v>0.0183</v>
      </c>
      <c r="I274" s="406">
        <f t="shared" si="57"/>
        <v>39222</v>
      </c>
      <c r="J274" s="406">
        <v>38343</v>
      </c>
      <c r="K274" s="413">
        <f>SUM(K275:K280)</f>
        <v>879</v>
      </c>
      <c r="L274" s="406">
        <f t="shared" si="54"/>
        <v>3974</v>
      </c>
      <c r="M274" s="407">
        <f t="shared" si="55"/>
        <v>0.112743985474353</v>
      </c>
      <c r="N274" s="409">
        <v>36800</v>
      </c>
      <c r="O274">
        <f t="shared" si="56"/>
        <v>5</v>
      </c>
    </row>
    <row r="275" ht="15.75" spans="1:16">
      <c r="A275" s="422">
        <v>2050201</v>
      </c>
      <c r="B275" s="415" t="s">
        <v>303</v>
      </c>
      <c r="C275" s="416">
        <v>1338</v>
      </c>
      <c r="D275" s="417">
        <v>2162</v>
      </c>
      <c r="E275" s="416">
        <v>1804</v>
      </c>
      <c r="F275" s="219">
        <v>0.8344</v>
      </c>
      <c r="G275" s="416">
        <v>-18</v>
      </c>
      <c r="H275" s="219">
        <v>-0.0099</v>
      </c>
      <c r="I275" s="417">
        <f t="shared" si="57"/>
        <v>1618</v>
      </c>
      <c r="J275" s="416">
        <v>1594</v>
      </c>
      <c r="K275" s="418">
        <v>24</v>
      </c>
      <c r="L275" s="419">
        <f t="shared" ref="L275:L300" si="58">I275-C275</f>
        <v>280</v>
      </c>
      <c r="M275" s="219">
        <f t="shared" ref="M275:M300" si="59">IFERROR(L275/C275,"")</f>
        <v>0.209267563527653</v>
      </c>
      <c r="N275" s="409">
        <v>1822</v>
      </c>
      <c r="O275">
        <f t="shared" si="56"/>
        <v>7</v>
      </c>
    </row>
    <row r="276" ht="15.75" spans="1:16">
      <c r="A276" s="422">
        <v>2050202</v>
      </c>
      <c r="B276" s="415" t="s">
        <v>304</v>
      </c>
      <c r="C276" s="416">
        <v>18782</v>
      </c>
      <c r="D276" s="417">
        <v>20191</v>
      </c>
      <c r="E276" s="416">
        <v>18730</v>
      </c>
      <c r="F276" s="219">
        <v>0.9276</v>
      </c>
      <c r="G276" s="416">
        <v>330</v>
      </c>
      <c r="H276" s="219">
        <v>0.0179</v>
      </c>
      <c r="I276" s="417">
        <f t="shared" si="57"/>
        <v>21340</v>
      </c>
      <c r="J276" s="416">
        <v>21115</v>
      </c>
      <c r="K276" s="418">
        <v>225</v>
      </c>
      <c r="L276" s="419">
        <f t="shared" si="58"/>
        <v>2558</v>
      </c>
      <c r="M276" s="219">
        <f t="shared" si="59"/>
        <v>0.136194228516665</v>
      </c>
      <c r="N276" s="409">
        <v>18400</v>
      </c>
      <c r="O276">
        <f t="shared" si="56"/>
        <v>7</v>
      </c>
    </row>
    <row r="277" ht="15.75" spans="1:16">
      <c r="A277" s="422">
        <v>2050203</v>
      </c>
      <c r="B277" s="415" t="s">
        <v>305</v>
      </c>
      <c r="C277" s="416">
        <v>9366</v>
      </c>
      <c r="D277" s="417">
        <v>11192</v>
      </c>
      <c r="E277" s="416">
        <v>10695</v>
      </c>
      <c r="F277" s="219">
        <v>0.9556</v>
      </c>
      <c r="G277" s="417">
        <v>1755</v>
      </c>
      <c r="H277" s="219">
        <v>0.1963</v>
      </c>
      <c r="I277" s="417">
        <f t="shared" si="57"/>
        <v>9565</v>
      </c>
      <c r="J277" s="416">
        <v>9065</v>
      </c>
      <c r="K277" s="418">
        <v>500</v>
      </c>
      <c r="L277" s="419">
        <f t="shared" si="58"/>
        <v>199</v>
      </c>
      <c r="M277" s="219">
        <f t="shared" si="59"/>
        <v>0.0212470638479607</v>
      </c>
      <c r="N277" s="409">
        <v>8940</v>
      </c>
      <c r="O277">
        <f t="shared" si="56"/>
        <v>7</v>
      </c>
    </row>
    <row r="278" ht="15.75" spans="1:16">
      <c r="A278" s="422">
        <v>2050204</v>
      </c>
      <c r="B278" s="415" t="s">
        <v>306</v>
      </c>
      <c r="C278" s="416">
        <v>5332</v>
      </c>
      <c r="D278" s="417">
        <v>5897</v>
      </c>
      <c r="E278" s="416">
        <v>5626</v>
      </c>
      <c r="F278" s="219">
        <v>0.954</v>
      </c>
      <c r="G278" s="417">
        <v>-1871</v>
      </c>
      <c r="H278" s="219">
        <v>-0.2496</v>
      </c>
      <c r="I278" s="417">
        <f t="shared" si="57"/>
        <v>6247</v>
      </c>
      <c r="J278" s="416">
        <v>6247</v>
      </c>
      <c r="K278" s="418"/>
      <c r="L278" s="419">
        <f t="shared" si="58"/>
        <v>915</v>
      </c>
      <c r="M278" s="219">
        <f t="shared" si="59"/>
        <v>0.171605401350338</v>
      </c>
      <c r="N278" s="409">
        <v>7497</v>
      </c>
      <c r="O278">
        <f t="shared" si="56"/>
        <v>7</v>
      </c>
    </row>
    <row r="279" ht="15.75" spans="1:16">
      <c r="A279" s="422">
        <v>2050205</v>
      </c>
      <c r="B279" s="415" t="s">
        <v>307</v>
      </c>
      <c r="C279" s="409">
        <v>0</v>
      </c>
      <c r="D279" s="409">
        <v>0</v>
      </c>
      <c r="E279" s="409">
        <v>0</v>
      </c>
      <c r="F279" s="420"/>
      <c r="G279" s="409">
        <v>0</v>
      </c>
      <c r="H279" s="420"/>
      <c r="I279" s="417">
        <f t="shared" si="57"/>
        <v>80</v>
      </c>
      <c r="J279" s="409">
        <v>0</v>
      </c>
      <c r="K279" s="418">
        <v>80</v>
      </c>
      <c r="L279" s="419">
        <f t="shared" si="58"/>
        <v>80</v>
      </c>
      <c r="M279" s="219" t="str">
        <f t="shared" si="59"/>
        <v/>
      </c>
      <c r="N279" s="409">
        <v>0</v>
      </c>
      <c r="O279">
        <f t="shared" si="56"/>
        <v>7</v>
      </c>
    </row>
    <row r="280" ht="15.75" spans="1:16">
      <c r="A280" s="422">
        <v>2050299</v>
      </c>
      <c r="B280" s="415" t="s">
        <v>308</v>
      </c>
      <c r="C280" s="416">
        <v>430</v>
      </c>
      <c r="D280" s="416">
        <v>632</v>
      </c>
      <c r="E280" s="416">
        <v>620</v>
      </c>
      <c r="F280" s="219">
        <v>0.981</v>
      </c>
      <c r="G280" s="416">
        <v>479</v>
      </c>
      <c r="H280" s="219">
        <v>3.3972</v>
      </c>
      <c r="I280" s="417">
        <f t="shared" si="57"/>
        <v>372</v>
      </c>
      <c r="J280" s="416">
        <v>322</v>
      </c>
      <c r="K280" s="418">
        <v>50</v>
      </c>
      <c r="L280" s="419">
        <f t="shared" si="58"/>
        <v>-58</v>
      </c>
      <c r="M280" s="219">
        <f t="shared" si="59"/>
        <v>-0.134883720930233</v>
      </c>
      <c r="N280" s="409">
        <v>141</v>
      </c>
      <c r="O280">
        <f t="shared" si="56"/>
        <v>7</v>
      </c>
    </row>
    <row r="281" ht="15.75" spans="1:16">
      <c r="A281" s="410">
        <v>20503</v>
      </c>
      <c r="B281" s="421" t="s">
        <v>309</v>
      </c>
      <c r="C281" s="406">
        <v>1127</v>
      </c>
      <c r="D281" s="406">
        <v>1127</v>
      </c>
      <c r="E281" s="406">
        <v>1205</v>
      </c>
      <c r="F281" s="407">
        <v>1.0692</v>
      </c>
      <c r="G281" s="412">
        <v>0</v>
      </c>
      <c r="H281" s="407">
        <v>0</v>
      </c>
      <c r="I281" s="406">
        <f t="shared" si="57"/>
        <v>1242</v>
      </c>
      <c r="J281" s="406">
        <v>1242</v>
      </c>
      <c r="K281" s="413">
        <f>SUM(K282:K286)</f>
        <v>0</v>
      </c>
      <c r="L281" s="406">
        <f t="shared" si="58"/>
        <v>115</v>
      </c>
      <c r="M281" s="407">
        <f t="shared" si="59"/>
        <v>0.102040816326531</v>
      </c>
      <c r="N281" s="409">
        <v>1205</v>
      </c>
      <c r="O281">
        <f t="shared" si="56"/>
        <v>5</v>
      </c>
    </row>
    <row r="282" ht="15.75" spans="1:16">
      <c r="A282" s="422">
        <v>2050301</v>
      </c>
      <c r="B282" s="415" t="s">
        <v>310</v>
      </c>
      <c r="C282" s="409">
        <v>0</v>
      </c>
      <c r="D282" s="409">
        <v>0</v>
      </c>
      <c r="E282" s="409">
        <v>0</v>
      </c>
      <c r="F282" s="420"/>
      <c r="G282" s="409">
        <v>0</v>
      </c>
      <c r="H282" s="420"/>
      <c r="I282" s="417">
        <f t="shared" si="57"/>
        <v>0</v>
      </c>
      <c r="J282" s="409">
        <v>0</v>
      </c>
      <c r="K282" s="418"/>
      <c r="L282" s="419">
        <f t="shared" si="58"/>
        <v>0</v>
      </c>
      <c r="M282" s="219" t="str">
        <f t="shared" si="59"/>
        <v/>
      </c>
      <c r="N282" s="409">
        <v>0</v>
      </c>
      <c r="O282">
        <f t="shared" si="56"/>
        <v>7</v>
      </c>
      <c r="P282" t="s">
        <v>156</v>
      </c>
    </row>
    <row r="283" ht="15.75" spans="1:16">
      <c r="A283" s="422">
        <v>2050302</v>
      </c>
      <c r="B283" s="415" t="s">
        <v>311</v>
      </c>
      <c r="C283" s="416">
        <v>1127</v>
      </c>
      <c r="D283" s="417">
        <v>1127</v>
      </c>
      <c r="E283" s="416">
        <v>1205</v>
      </c>
      <c r="F283" s="219">
        <v>1.0692</v>
      </c>
      <c r="G283" s="416">
        <v>0</v>
      </c>
      <c r="H283" s="219">
        <v>0</v>
      </c>
      <c r="I283" s="417">
        <f t="shared" si="57"/>
        <v>1242</v>
      </c>
      <c r="J283" s="416">
        <v>1242</v>
      </c>
      <c r="K283" s="418"/>
      <c r="L283" s="419">
        <f t="shared" si="58"/>
        <v>115</v>
      </c>
      <c r="M283" s="219">
        <f t="shared" si="59"/>
        <v>0.102040816326531</v>
      </c>
      <c r="N283" s="409">
        <v>1205</v>
      </c>
      <c r="O283">
        <f t="shared" si="56"/>
        <v>7</v>
      </c>
    </row>
    <row r="284" ht="15.75" spans="1:16">
      <c r="A284" s="422">
        <v>2050303</v>
      </c>
      <c r="B284" s="415" t="s">
        <v>312</v>
      </c>
      <c r="C284" s="409">
        <v>0</v>
      </c>
      <c r="D284" s="409">
        <v>0</v>
      </c>
      <c r="E284" s="409">
        <v>0</v>
      </c>
      <c r="F284" s="420"/>
      <c r="G284" s="409">
        <v>0</v>
      </c>
      <c r="H284" s="420"/>
      <c r="I284" s="417">
        <f t="shared" si="57"/>
        <v>0</v>
      </c>
      <c r="J284" s="409">
        <v>0</v>
      </c>
      <c r="K284" s="418"/>
      <c r="L284" s="419">
        <f t="shared" si="58"/>
        <v>0</v>
      </c>
      <c r="M284" s="219" t="str">
        <f t="shared" si="59"/>
        <v/>
      </c>
      <c r="N284" s="409">
        <v>0</v>
      </c>
      <c r="O284">
        <f t="shared" si="56"/>
        <v>7</v>
      </c>
      <c r="P284" t="s">
        <v>156</v>
      </c>
    </row>
    <row r="285" ht="15.75" spans="1:16">
      <c r="A285" s="422">
        <v>2050305</v>
      </c>
      <c r="B285" s="415" t="s">
        <v>313</v>
      </c>
      <c r="C285" s="409">
        <v>0</v>
      </c>
      <c r="D285" s="409">
        <v>0</v>
      </c>
      <c r="E285" s="409">
        <v>0</v>
      </c>
      <c r="F285" s="420"/>
      <c r="G285" s="409">
        <v>0</v>
      </c>
      <c r="H285" s="420"/>
      <c r="I285" s="417">
        <f t="shared" si="57"/>
        <v>0</v>
      </c>
      <c r="J285" s="409">
        <v>0</v>
      </c>
      <c r="K285" s="418"/>
      <c r="L285" s="419">
        <f t="shared" si="58"/>
        <v>0</v>
      </c>
      <c r="M285" s="219" t="str">
        <f t="shared" si="59"/>
        <v/>
      </c>
      <c r="N285" s="409">
        <v>0</v>
      </c>
      <c r="O285">
        <f t="shared" si="56"/>
        <v>7</v>
      </c>
      <c r="P285" t="s">
        <v>156</v>
      </c>
    </row>
    <row r="286" ht="15.75" spans="1:16">
      <c r="A286" s="422">
        <v>2050399</v>
      </c>
      <c r="B286" s="415" t="s">
        <v>314</v>
      </c>
      <c r="C286" s="409">
        <v>0</v>
      </c>
      <c r="D286" s="409">
        <v>0</v>
      </c>
      <c r="E286" s="409">
        <v>0</v>
      </c>
      <c r="F286" s="420"/>
      <c r="G286" s="409">
        <v>0</v>
      </c>
      <c r="H286" s="420"/>
      <c r="I286" s="417">
        <f t="shared" si="57"/>
        <v>0</v>
      </c>
      <c r="J286" s="409">
        <v>0</v>
      </c>
      <c r="K286" s="418"/>
      <c r="L286" s="419">
        <f t="shared" si="58"/>
        <v>0</v>
      </c>
      <c r="M286" s="219" t="str">
        <f t="shared" si="59"/>
        <v/>
      </c>
      <c r="N286" s="409">
        <v>0</v>
      </c>
      <c r="O286">
        <f t="shared" si="56"/>
        <v>7</v>
      </c>
      <c r="P286" t="s">
        <v>156</v>
      </c>
    </row>
    <row r="287" ht="15.75" spans="1:16">
      <c r="A287" s="410">
        <v>20504</v>
      </c>
      <c r="B287" s="421" t="s">
        <v>315</v>
      </c>
      <c r="C287" s="412"/>
      <c r="D287" s="412">
        <v>0</v>
      </c>
      <c r="E287" s="412"/>
      <c r="F287" s="407"/>
      <c r="G287" s="412">
        <v>0</v>
      </c>
      <c r="H287" s="407"/>
      <c r="I287" s="406">
        <f t="shared" si="57"/>
        <v>0</v>
      </c>
      <c r="J287" s="412"/>
      <c r="K287" s="423"/>
      <c r="L287" s="406">
        <f t="shared" si="58"/>
        <v>0</v>
      </c>
      <c r="M287" s="407" t="str">
        <f t="shared" si="59"/>
        <v/>
      </c>
      <c r="N287" s="409"/>
      <c r="O287">
        <f t="shared" si="56"/>
        <v>5</v>
      </c>
    </row>
    <row r="288" ht="15.75" spans="1:16">
      <c r="A288" s="410">
        <v>20505</v>
      </c>
      <c r="B288" s="421" t="s">
        <v>316</v>
      </c>
      <c r="C288" s="412"/>
      <c r="D288" s="412">
        <v>0</v>
      </c>
      <c r="E288" s="412"/>
      <c r="F288" s="407"/>
      <c r="G288" s="412">
        <v>0</v>
      </c>
      <c r="H288" s="407"/>
      <c r="I288" s="406">
        <f t="shared" si="57"/>
        <v>0</v>
      </c>
      <c r="J288" s="412"/>
      <c r="K288" s="423"/>
      <c r="L288" s="406">
        <f t="shared" si="58"/>
        <v>0</v>
      </c>
      <c r="M288" s="407" t="str">
        <f t="shared" si="59"/>
        <v/>
      </c>
      <c r="N288" s="409"/>
      <c r="O288">
        <f t="shared" si="56"/>
        <v>5</v>
      </c>
    </row>
    <row r="289" ht="15.75" spans="1:16">
      <c r="A289" s="410">
        <v>20506</v>
      </c>
      <c r="B289" s="421" t="s">
        <v>317</v>
      </c>
      <c r="C289" s="412"/>
      <c r="D289" s="412">
        <v>0</v>
      </c>
      <c r="E289" s="412"/>
      <c r="F289" s="407"/>
      <c r="G289" s="412">
        <v>0</v>
      </c>
      <c r="H289" s="407"/>
      <c r="I289" s="406">
        <f t="shared" si="57"/>
        <v>0</v>
      </c>
      <c r="J289" s="412"/>
      <c r="K289" s="423"/>
      <c r="L289" s="406">
        <f t="shared" si="58"/>
        <v>0</v>
      </c>
      <c r="M289" s="407" t="str">
        <f t="shared" si="59"/>
        <v/>
      </c>
      <c r="N289" s="409"/>
      <c r="O289">
        <f t="shared" si="56"/>
        <v>5</v>
      </c>
    </row>
    <row r="290" ht="15.75" spans="1:16">
      <c r="A290" s="410">
        <v>20507</v>
      </c>
      <c r="B290" s="421" t="s">
        <v>318</v>
      </c>
      <c r="C290" s="412">
        <v>69</v>
      </c>
      <c r="D290" s="412">
        <v>71</v>
      </c>
      <c r="E290" s="412">
        <v>59</v>
      </c>
      <c r="F290" s="407">
        <v>0.831</v>
      </c>
      <c r="G290" s="412">
        <v>-8</v>
      </c>
      <c r="H290" s="407">
        <v>-0.1194</v>
      </c>
      <c r="I290" s="406">
        <f t="shared" si="57"/>
        <v>69</v>
      </c>
      <c r="J290" s="412">
        <v>69</v>
      </c>
      <c r="K290" s="423">
        <f>SUM(K291:K293)</f>
        <v>0</v>
      </c>
      <c r="L290" s="406">
        <f t="shared" si="58"/>
        <v>0</v>
      </c>
      <c r="M290" s="407">
        <f t="shared" si="59"/>
        <v>0</v>
      </c>
      <c r="N290" s="409">
        <v>67</v>
      </c>
      <c r="O290">
        <f t="shared" si="56"/>
        <v>5</v>
      </c>
    </row>
    <row r="291" ht="15.75" spans="1:16">
      <c r="A291" s="422">
        <v>2050701</v>
      </c>
      <c r="B291" s="415" t="s">
        <v>319</v>
      </c>
      <c r="C291" s="416">
        <v>69</v>
      </c>
      <c r="D291" s="416">
        <v>71</v>
      </c>
      <c r="E291" s="416">
        <v>59</v>
      </c>
      <c r="F291" s="219">
        <v>0.831</v>
      </c>
      <c r="G291" s="416">
        <v>8</v>
      </c>
      <c r="H291" s="219">
        <v>0.1569</v>
      </c>
      <c r="I291" s="417">
        <f t="shared" si="57"/>
        <v>49</v>
      </c>
      <c r="J291" s="416">
        <v>49</v>
      </c>
      <c r="K291" s="418"/>
      <c r="L291" s="419">
        <f t="shared" si="58"/>
        <v>-20</v>
      </c>
      <c r="M291" s="219">
        <f t="shared" si="59"/>
        <v>-0.289855072463768</v>
      </c>
      <c r="N291" s="409">
        <v>51</v>
      </c>
      <c r="O291">
        <f t="shared" si="56"/>
        <v>7</v>
      </c>
    </row>
    <row r="292" ht="15.75" spans="1:16">
      <c r="A292" s="422">
        <v>2050702</v>
      </c>
      <c r="B292" s="415" t="s">
        <v>320</v>
      </c>
      <c r="C292" s="409">
        <v>0</v>
      </c>
      <c r="D292" s="409">
        <v>0</v>
      </c>
      <c r="E292" s="409">
        <v>0</v>
      </c>
      <c r="F292" s="420"/>
      <c r="G292" s="409">
        <v>0</v>
      </c>
      <c r="H292" s="420"/>
      <c r="I292" s="417">
        <f t="shared" si="57"/>
        <v>0</v>
      </c>
      <c r="J292" s="409">
        <v>0</v>
      </c>
      <c r="K292" s="418"/>
      <c r="L292" s="419">
        <f t="shared" si="58"/>
        <v>0</v>
      </c>
      <c r="M292" s="219" t="str">
        <f t="shared" si="59"/>
        <v/>
      </c>
      <c r="N292" s="409">
        <v>0</v>
      </c>
      <c r="O292">
        <f t="shared" si="56"/>
        <v>7</v>
      </c>
      <c r="P292" t="s">
        <v>156</v>
      </c>
    </row>
    <row r="293" ht="15.75" spans="1:16">
      <c r="A293" s="422">
        <v>2050799</v>
      </c>
      <c r="B293" s="415" t="s">
        <v>321</v>
      </c>
      <c r="C293" s="416">
        <v>0</v>
      </c>
      <c r="D293" s="416">
        <v>0</v>
      </c>
      <c r="E293" s="416">
        <v>0</v>
      </c>
      <c r="F293" s="219"/>
      <c r="G293" s="416">
        <v>-16</v>
      </c>
      <c r="H293" s="219">
        <v>-1</v>
      </c>
      <c r="I293" s="417">
        <f t="shared" si="57"/>
        <v>20</v>
      </c>
      <c r="J293" s="416">
        <v>20</v>
      </c>
      <c r="K293" s="418"/>
      <c r="L293" s="419">
        <f t="shared" si="58"/>
        <v>20</v>
      </c>
      <c r="M293" s="219" t="str">
        <f t="shared" si="59"/>
        <v/>
      </c>
      <c r="N293" s="409">
        <v>16</v>
      </c>
      <c r="O293">
        <f t="shared" si="56"/>
        <v>7</v>
      </c>
    </row>
    <row r="294" ht="15.75" spans="1:16">
      <c r="A294" s="410">
        <v>20508</v>
      </c>
      <c r="B294" s="421" t="s">
        <v>322</v>
      </c>
      <c r="C294" s="412">
        <v>366</v>
      </c>
      <c r="D294" s="412">
        <v>407</v>
      </c>
      <c r="E294" s="412">
        <v>339</v>
      </c>
      <c r="F294" s="407">
        <v>0.8329</v>
      </c>
      <c r="G294" s="412">
        <v>20</v>
      </c>
      <c r="H294" s="407">
        <v>0.0627</v>
      </c>
      <c r="I294" s="406">
        <f t="shared" si="57"/>
        <v>318</v>
      </c>
      <c r="J294" s="412">
        <v>318</v>
      </c>
      <c r="K294" s="413">
        <f>SUM(K295:K299)</f>
        <v>0</v>
      </c>
      <c r="L294" s="406">
        <f t="shared" si="58"/>
        <v>-48</v>
      </c>
      <c r="M294" s="407">
        <f t="shared" si="59"/>
        <v>-0.131147540983607</v>
      </c>
      <c r="N294" s="409">
        <v>319</v>
      </c>
      <c r="O294">
        <f t="shared" si="56"/>
        <v>5</v>
      </c>
    </row>
    <row r="295" ht="15.75" spans="1:16">
      <c r="A295" s="422">
        <v>2050801</v>
      </c>
      <c r="B295" s="415" t="s">
        <v>323</v>
      </c>
      <c r="C295" s="409">
        <v>0</v>
      </c>
      <c r="D295" s="409">
        <v>0</v>
      </c>
      <c r="E295" s="409">
        <v>0</v>
      </c>
      <c r="F295" s="420"/>
      <c r="G295" s="409">
        <v>0</v>
      </c>
      <c r="H295" s="420"/>
      <c r="I295" s="417">
        <f t="shared" si="57"/>
        <v>0</v>
      </c>
      <c r="J295" s="409">
        <v>0</v>
      </c>
      <c r="K295" s="418"/>
      <c r="L295" s="419">
        <f t="shared" si="58"/>
        <v>0</v>
      </c>
      <c r="M295" s="219" t="str">
        <f t="shared" si="59"/>
        <v/>
      </c>
      <c r="N295" s="409">
        <v>0</v>
      </c>
      <c r="O295">
        <f t="shared" si="56"/>
        <v>7</v>
      </c>
      <c r="P295" t="s">
        <v>156</v>
      </c>
    </row>
    <row r="296" ht="15.75" spans="1:16">
      <c r="A296" s="422">
        <v>2050802</v>
      </c>
      <c r="B296" s="415" t="s">
        <v>324</v>
      </c>
      <c r="C296" s="416">
        <v>256</v>
      </c>
      <c r="D296" s="416">
        <v>277</v>
      </c>
      <c r="E296" s="416">
        <v>266</v>
      </c>
      <c r="F296" s="219">
        <v>0.9603</v>
      </c>
      <c r="G296" s="416">
        <v>9</v>
      </c>
      <c r="H296" s="219">
        <v>0.035</v>
      </c>
      <c r="I296" s="417">
        <f t="shared" si="57"/>
        <v>264</v>
      </c>
      <c r="J296" s="416">
        <v>264</v>
      </c>
      <c r="K296" s="418"/>
      <c r="L296" s="419">
        <f t="shared" si="58"/>
        <v>8</v>
      </c>
      <c r="M296" s="219">
        <f t="shared" si="59"/>
        <v>0.03125</v>
      </c>
      <c r="N296" s="409">
        <v>257</v>
      </c>
      <c r="O296">
        <f t="shared" si="56"/>
        <v>7</v>
      </c>
    </row>
    <row r="297" ht="15.75" spans="1:16">
      <c r="A297" s="422">
        <v>2050803</v>
      </c>
      <c r="B297" s="415" t="s">
        <v>325</v>
      </c>
      <c r="C297" s="416">
        <v>110</v>
      </c>
      <c r="D297" s="416">
        <v>130</v>
      </c>
      <c r="E297" s="416">
        <v>73</v>
      </c>
      <c r="F297" s="219">
        <v>0.5615</v>
      </c>
      <c r="G297" s="416">
        <v>11</v>
      </c>
      <c r="H297" s="219">
        <v>0.1774</v>
      </c>
      <c r="I297" s="417">
        <f t="shared" si="57"/>
        <v>54</v>
      </c>
      <c r="J297" s="416">
        <v>54</v>
      </c>
      <c r="K297" s="418"/>
      <c r="L297" s="419">
        <f t="shared" si="58"/>
        <v>-56</v>
      </c>
      <c r="M297" s="219">
        <f t="shared" si="59"/>
        <v>-0.509090909090909</v>
      </c>
      <c r="N297" s="409">
        <v>62</v>
      </c>
      <c r="O297">
        <f t="shared" si="56"/>
        <v>7</v>
      </c>
    </row>
    <row r="298" ht="15.75" spans="1:16">
      <c r="A298" s="422">
        <v>2050804</v>
      </c>
      <c r="B298" s="415" t="s">
        <v>326</v>
      </c>
      <c r="C298" s="409">
        <v>0</v>
      </c>
      <c r="D298" s="409">
        <v>0</v>
      </c>
      <c r="E298" s="409">
        <v>0</v>
      </c>
      <c r="F298" s="420"/>
      <c r="G298" s="409">
        <v>0</v>
      </c>
      <c r="H298" s="420"/>
      <c r="I298" s="417">
        <f t="shared" si="57"/>
        <v>0</v>
      </c>
      <c r="J298" s="409">
        <v>0</v>
      </c>
      <c r="K298" s="418"/>
      <c r="L298" s="419">
        <f t="shared" si="58"/>
        <v>0</v>
      </c>
      <c r="M298" s="219" t="str">
        <f t="shared" si="59"/>
        <v/>
      </c>
      <c r="N298" s="409">
        <v>0</v>
      </c>
      <c r="O298">
        <f t="shared" si="56"/>
        <v>7</v>
      </c>
      <c r="P298" t="s">
        <v>156</v>
      </c>
    </row>
    <row r="299" ht="15.75" spans="1:16">
      <c r="A299" s="422">
        <v>2050899</v>
      </c>
      <c r="B299" s="415" t="s">
        <v>327</v>
      </c>
      <c r="C299" s="409">
        <v>0</v>
      </c>
      <c r="D299" s="409">
        <v>0</v>
      </c>
      <c r="E299" s="409">
        <v>0</v>
      </c>
      <c r="F299" s="420"/>
      <c r="G299" s="409">
        <v>0</v>
      </c>
      <c r="H299" s="420"/>
      <c r="I299" s="417">
        <f t="shared" si="57"/>
        <v>0</v>
      </c>
      <c r="J299" s="409">
        <v>0</v>
      </c>
      <c r="K299" s="418"/>
      <c r="L299" s="419">
        <f t="shared" si="58"/>
        <v>0</v>
      </c>
      <c r="M299" s="219" t="str">
        <f t="shared" si="59"/>
        <v/>
      </c>
      <c r="N299" s="409">
        <v>0</v>
      </c>
      <c r="O299">
        <f t="shared" si="56"/>
        <v>7</v>
      </c>
      <c r="P299" t="s">
        <v>156</v>
      </c>
    </row>
    <row r="300" ht="15.75" spans="1:16">
      <c r="A300" s="410">
        <v>20509</v>
      </c>
      <c r="B300" s="421" t="s">
        <v>328</v>
      </c>
      <c r="C300" s="412">
        <v>677</v>
      </c>
      <c r="D300" s="412">
        <v>315</v>
      </c>
      <c r="E300" s="412">
        <v>153</v>
      </c>
      <c r="F300" s="407">
        <v>0.4857</v>
      </c>
      <c r="G300" s="412">
        <v>-290</v>
      </c>
      <c r="H300" s="407">
        <v>-0.6546</v>
      </c>
      <c r="I300" s="406">
        <f t="shared" si="57"/>
        <v>0</v>
      </c>
      <c r="J300" s="412">
        <v>0</v>
      </c>
      <c r="K300" s="413">
        <f>SUM(K301:K306)</f>
        <v>0</v>
      </c>
      <c r="L300" s="406">
        <f t="shared" si="58"/>
        <v>-677</v>
      </c>
      <c r="M300" s="407">
        <f t="shared" si="59"/>
        <v>-1</v>
      </c>
      <c r="N300" s="409">
        <v>443</v>
      </c>
      <c r="O300">
        <f t="shared" si="56"/>
        <v>5</v>
      </c>
    </row>
    <row r="301" ht="15.75" spans="1:16">
      <c r="A301" s="422">
        <v>2050901</v>
      </c>
      <c r="B301" s="415" t="s">
        <v>329</v>
      </c>
      <c r="C301" s="416">
        <v>0</v>
      </c>
      <c r="D301" s="416">
        <v>0</v>
      </c>
      <c r="E301" s="416">
        <v>0</v>
      </c>
      <c r="F301" s="219"/>
      <c r="G301" s="416">
        <v>-9</v>
      </c>
      <c r="H301" s="219">
        <v>-1</v>
      </c>
      <c r="I301" s="417">
        <f t="shared" si="57"/>
        <v>0</v>
      </c>
      <c r="J301" s="416">
        <v>0</v>
      </c>
      <c r="K301" s="418"/>
      <c r="L301" s="419">
        <f t="shared" ref="L301:L333" si="60">I301-C301</f>
        <v>0</v>
      </c>
      <c r="M301" s="219" t="str">
        <f t="shared" ref="M301:M333" si="61">IFERROR(L301/C301,"")</f>
        <v/>
      </c>
      <c r="N301" s="409">
        <v>9</v>
      </c>
      <c r="O301">
        <f t="shared" si="56"/>
        <v>7</v>
      </c>
    </row>
    <row r="302" ht="15.75" spans="1:16">
      <c r="A302" s="422">
        <v>2050902</v>
      </c>
      <c r="B302" s="415" t="s">
        <v>330</v>
      </c>
      <c r="C302" s="409">
        <v>0</v>
      </c>
      <c r="D302" s="409">
        <v>0</v>
      </c>
      <c r="E302" s="409">
        <v>0</v>
      </c>
      <c r="F302" s="420"/>
      <c r="G302" s="409">
        <v>0</v>
      </c>
      <c r="H302" s="420"/>
      <c r="I302" s="417">
        <f t="shared" si="57"/>
        <v>0</v>
      </c>
      <c r="J302" s="409">
        <v>0</v>
      </c>
      <c r="K302" s="418"/>
      <c r="L302" s="419">
        <f t="shared" si="60"/>
        <v>0</v>
      </c>
      <c r="M302" s="219" t="str">
        <f t="shared" si="61"/>
        <v/>
      </c>
      <c r="N302" s="409">
        <v>0</v>
      </c>
      <c r="O302">
        <f t="shared" si="56"/>
        <v>7</v>
      </c>
      <c r="P302" t="s">
        <v>156</v>
      </c>
    </row>
    <row r="303" ht="15.75" spans="1:16">
      <c r="A303" s="422">
        <v>2050903</v>
      </c>
      <c r="B303" s="415" t="s">
        <v>331</v>
      </c>
      <c r="C303" s="416">
        <v>632</v>
      </c>
      <c r="D303" s="416">
        <v>100</v>
      </c>
      <c r="E303" s="416">
        <v>0</v>
      </c>
      <c r="F303" s="219">
        <v>0</v>
      </c>
      <c r="G303" s="416">
        <v>0</v>
      </c>
      <c r="H303" s="219"/>
      <c r="I303" s="417">
        <f t="shared" si="57"/>
        <v>0</v>
      </c>
      <c r="J303" s="416">
        <v>0</v>
      </c>
      <c r="K303" s="418"/>
      <c r="L303" s="419">
        <f t="shared" si="60"/>
        <v>-632</v>
      </c>
      <c r="M303" s="219">
        <f t="shared" si="61"/>
        <v>-1</v>
      </c>
      <c r="N303" s="409">
        <v>0</v>
      </c>
      <c r="O303">
        <f t="shared" si="56"/>
        <v>7</v>
      </c>
    </row>
    <row r="304" ht="15.75" spans="1:16">
      <c r="A304" s="422">
        <v>2050904</v>
      </c>
      <c r="B304" s="415" t="s">
        <v>332</v>
      </c>
      <c r="C304" s="409">
        <v>0</v>
      </c>
      <c r="D304" s="409">
        <v>0</v>
      </c>
      <c r="E304" s="409">
        <v>0</v>
      </c>
      <c r="F304" s="420"/>
      <c r="G304" s="409">
        <v>0</v>
      </c>
      <c r="H304" s="420"/>
      <c r="I304" s="417">
        <f t="shared" si="57"/>
        <v>0</v>
      </c>
      <c r="J304" s="409">
        <v>0</v>
      </c>
      <c r="K304" s="418"/>
      <c r="L304" s="419">
        <f t="shared" si="60"/>
        <v>0</v>
      </c>
      <c r="M304" s="219" t="str">
        <f t="shared" si="61"/>
        <v/>
      </c>
      <c r="N304" s="409">
        <v>0</v>
      </c>
      <c r="O304">
        <f t="shared" si="56"/>
        <v>7</v>
      </c>
      <c r="P304" t="s">
        <v>156</v>
      </c>
    </row>
    <row r="305" ht="15.75" spans="1:16">
      <c r="A305" s="422">
        <v>2050905</v>
      </c>
      <c r="B305" s="415" t="s">
        <v>333</v>
      </c>
      <c r="C305" s="409">
        <v>0</v>
      </c>
      <c r="D305" s="409">
        <v>0</v>
      </c>
      <c r="E305" s="409">
        <v>0</v>
      </c>
      <c r="F305" s="420"/>
      <c r="G305" s="409">
        <v>0</v>
      </c>
      <c r="H305" s="420"/>
      <c r="I305" s="417">
        <f t="shared" si="57"/>
        <v>0</v>
      </c>
      <c r="J305" s="409">
        <v>0</v>
      </c>
      <c r="K305" s="418"/>
      <c r="L305" s="419">
        <f t="shared" si="60"/>
        <v>0</v>
      </c>
      <c r="M305" s="219" t="str">
        <f t="shared" si="61"/>
        <v/>
      </c>
      <c r="N305" s="409">
        <v>0</v>
      </c>
      <c r="O305">
        <f t="shared" si="56"/>
        <v>7</v>
      </c>
      <c r="P305" t="s">
        <v>156</v>
      </c>
    </row>
    <row r="306" ht="15.75" spans="1:16">
      <c r="A306" s="422">
        <v>2050999</v>
      </c>
      <c r="B306" s="415" t="s">
        <v>334</v>
      </c>
      <c r="C306" s="416">
        <v>45</v>
      </c>
      <c r="D306" s="416">
        <v>215</v>
      </c>
      <c r="E306" s="416">
        <v>153</v>
      </c>
      <c r="F306" s="219">
        <v>0.7116</v>
      </c>
      <c r="G306" s="416">
        <v>-281</v>
      </c>
      <c r="H306" s="219">
        <v>-0.6475</v>
      </c>
      <c r="I306" s="417">
        <f t="shared" si="57"/>
        <v>0</v>
      </c>
      <c r="J306" s="416">
        <v>0</v>
      </c>
      <c r="K306" s="418"/>
      <c r="L306" s="419">
        <f t="shared" si="60"/>
        <v>-45</v>
      </c>
      <c r="M306" s="219">
        <f t="shared" si="61"/>
        <v>-1</v>
      </c>
      <c r="N306" s="409">
        <v>434</v>
      </c>
      <c r="O306">
        <f t="shared" si="56"/>
        <v>7</v>
      </c>
    </row>
    <row r="307" ht="15.75" spans="1:16">
      <c r="A307" s="410">
        <v>20599</v>
      </c>
      <c r="B307" s="421" t="s">
        <v>335</v>
      </c>
      <c r="C307" s="412">
        <v>0</v>
      </c>
      <c r="D307" s="412">
        <v>0</v>
      </c>
      <c r="E307" s="412">
        <v>0</v>
      </c>
      <c r="F307" s="407"/>
      <c r="G307" s="412">
        <v>-433</v>
      </c>
      <c r="H307" s="407">
        <v>-1</v>
      </c>
      <c r="I307" s="406">
        <f t="shared" si="57"/>
        <v>0</v>
      </c>
      <c r="J307" s="412"/>
      <c r="K307" s="423"/>
      <c r="L307" s="406">
        <f t="shared" si="60"/>
        <v>0</v>
      </c>
      <c r="M307" s="407" t="str">
        <f t="shared" si="61"/>
        <v/>
      </c>
      <c r="N307" s="409">
        <v>433</v>
      </c>
      <c r="O307">
        <f t="shared" si="56"/>
        <v>5</v>
      </c>
    </row>
    <row r="308" ht="15.75" spans="1:16">
      <c r="A308" s="422">
        <v>2059999</v>
      </c>
      <c r="B308" s="415" t="s">
        <v>335</v>
      </c>
      <c r="C308" s="416">
        <v>0</v>
      </c>
      <c r="D308" s="416">
        <v>0</v>
      </c>
      <c r="E308" s="416">
        <v>0</v>
      </c>
      <c r="F308" s="219"/>
      <c r="G308" s="416">
        <v>-433</v>
      </c>
      <c r="H308" s="219">
        <v>-1</v>
      </c>
      <c r="I308" s="417">
        <f t="shared" si="57"/>
        <v>0</v>
      </c>
      <c r="J308" s="416">
        <v>0</v>
      </c>
      <c r="K308" s="418"/>
      <c r="L308" s="419">
        <f t="shared" si="60"/>
        <v>0</v>
      </c>
      <c r="M308" s="219" t="str">
        <f t="shared" si="61"/>
        <v/>
      </c>
      <c r="N308" s="409">
        <v>433</v>
      </c>
      <c r="O308">
        <f t="shared" si="56"/>
        <v>7</v>
      </c>
    </row>
    <row r="309" ht="15.75" spans="1:16">
      <c r="A309" s="427">
        <v>206</v>
      </c>
      <c r="B309" s="405" t="s">
        <v>336</v>
      </c>
      <c r="C309" s="406">
        <v>3084</v>
      </c>
      <c r="D309" s="406">
        <v>2451</v>
      </c>
      <c r="E309" s="406">
        <v>2437</v>
      </c>
      <c r="F309" s="407">
        <v>0.9943</v>
      </c>
      <c r="G309" s="412">
        <v>-42</v>
      </c>
      <c r="H309" s="407">
        <v>-0.0169</v>
      </c>
      <c r="I309" s="406">
        <f t="shared" si="57"/>
        <v>2437</v>
      </c>
      <c r="J309" s="406">
        <v>2437</v>
      </c>
      <c r="K309" s="408">
        <f>K310+K315+K316+K322+K327+K332+K333+K340+K341+K345</f>
        <v>0</v>
      </c>
      <c r="L309" s="406">
        <f t="shared" si="60"/>
        <v>-647</v>
      </c>
      <c r="M309" s="407">
        <f t="shared" si="61"/>
        <v>-0.209792477302205</v>
      </c>
      <c r="N309" s="409">
        <v>2479</v>
      </c>
      <c r="O309">
        <f t="shared" si="56"/>
        <v>3</v>
      </c>
    </row>
    <row r="310" ht="15.75" spans="1:16">
      <c r="A310" s="410">
        <v>20601</v>
      </c>
      <c r="B310" s="421" t="s">
        <v>337</v>
      </c>
      <c r="C310" s="406">
        <v>3006</v>
      </c>
      <c r="D310" s="412">
        <v>6</v>
      </c>
      <c r="E310" s="412">
        <v>7</v>
      </c>
      <c r="F310" s="407">
        <v>1.1667</v>
      </c>
      <c r="G310" s="412">
        <v>1</v>
      </c>
      <c r="H310" s="407">
        <v>0.1667</v>
      </c>
      <c r="I310" s="406">
        <f t="shared" si="57"/>
        <v>6</v>
      </c>
      <c r="J310" s="406">
        <v>6</v>
      </c>
      <c r="K310" s="413">
        <f>SUM(K311:K314)</f>
        <v>0</v>
      </c>
      <c r="L310" s="406">
        <f t="shared" si="60"/>
        <v>-3000</v>
      </c>
      <c r="M310" s="407">
        <f t="shared" si="61"/>
        <v>-0.998003992015968</v>
      </c>
      <c r="N310" s="409">
        <v>6</v>
      </c>
      <c r="O310">
        <f t="shared" si="56"/>
        <v>5</v>
      </c>
    </row>
    <row r="311" ht="15.75" spans="1:16">
      <c r="A311" s="422">
        <v>2060101</v>
      </c>
      <c r="B311" s="415" t="s">
        <v>152</v>
      </c>
      <c r="C311" s="416">
        <v>3000</v>
      </c>
      <c r="D311" s="416">
        <v>0</v>
      </c>
      <c r="E311" s="416">
        <v>1</v>
      </c>
      <c r="F311" s="219"/>
      <c r="G311" s="416">
        <v>1</v>
      </c>
      <c r="H311" s="219"/>
      <c r="I311" s="417">
        <f t="shared" si="57"/>
        <v>0</v>
      </c>
      <c r="J311" s="416"/>
      <c r="K311" s="418"/>
      <c r="L311" s="419">
        <f t="shared" si="60"/>
        <v>-3000</v>
      </c>
      <c r="M311" s="219">
        <f t="shared" si="61"/>
        <v>-1</v>
      </c>
      <c r="N311" s="409">
        <v>0</v>
      </c>
      <c r="O311">
        <f t="shared" si="56"/>
        <v>7</v>
      </c>
    </row>
    <row r="312" ht="15.75" spans="1:16">
      <c r="A312" s="422">
        <v>2060102</v>
      </c>
      <c r="B312" s="415" t="s">
        <v>153</v>
      </c>
      <c r="C312" s="409">
        <v>0</v>
      </c>
      <c r="D312" s="409">
        <v>0</v>
      </c>
      <c r="E312" s="409">
        <v>0</v>
      </c>
      <c r="F312" s="420"/>
      <c r="G312" s="409">
        <v>0</v>
      </c>
      <c r="H312" s="420"/>
      <c r="I312" s="417">
        <f t="shared" si="57"/>
        <v>0</v>
      </c>
      <c r="J312" s="409">
        <v>0</v>
      </c>
      <c r="K312" s="418"/>
      <c r="L312" s="419">
        <f t="shared" si="60"/>
        <v>0</v>
      </c>
      <c r="M312" s="219" t="str">
        <f t="shared" si="61"/>
        <v/>
      </c>
      <c r="N312" s="409">
        <v>0</v>
      </c>
      <c r="O312">
        <f t="shared" si="56"/>
        <v>7</v>
      </c>
      <c r="P312" t="s">
        <v>156</v>
      </c>
    </row>
    <row r="313" ht="15.75" spans="1:16">
      <c r="A313" s="422">
        <v>2060103</v>
      </c>
      <c r="B313" s="415" t="s">
        <v>154</v>
      </c>
      <c r="C313" s="409">
        <v>0</v>
      </c>
      <c r="D313" s="409">
        <v>0</v>
      </c>
      <c r="E313" s="409">
        <v>0</v>
      </c>
      <c r="F313" s="420"/>
      <c r="G313" s="409">
        <v>0</v>
      </c>
      <c r="H313" s="420"/>
      <c r="I313" s="417">
        <f t="shared" si="57"/>
        <v>0</v>
      </c>
      <c r="J313" s="409">
        <v>0</v>
      </c>
      <c r="K313" s="418"/>
      <c r="L313" s="419">
        <f t="shared" si="60"/>
        <v>0</v>
      </c>
      <c r="M313" s="219" t="str">
        <f t="shared" si="61"/>
        <v/>
      </c>
      <c r="N313" s="409">
        <v>0</v>
      </c>
      <c r="O313">
        <f t="shared" si="56"/>
        <v>7</v>
      </c>
      <c r="P313" t="s">
        <v>156</v>
      </c>
    </row>
    <row r="314" ht="15.75" spans="1:16">
      <c r="A314" s="422">
        <v>2060199</v>
      </c>
      <c r="B314" s="415" t="s">
        <v>338</v>
      </c>
      <c r="C314" s="416">
        <v>6</v>
      </c>
      <c r="D314" s="416">
        <v>6</v>
      </c>
      <c r="E314" s="416">
        <v>6</v>
      </c>
      <c r="F314" s="219">
        <v>1</v>
      </c>
      <c r="G314" s="416">
        <v>0</v>
      </c>
      <c r="H314" s="219">
        <v>0</v>
      </c>
      <c r="I314" s="417">
        <f t="shared" si="57"/>
        <v>6</v>
      </c>
      <c r="J314" s="416">
        <v>6</v>
      </c>
      <c r="K314" s="418"/>
      <c r="L314" s="419">
        <f t="shared" si="60"/>
        <v>0</v>
      </c>
      <c r="M314" s="219">
        <f t="shared" si="61"/>
        <v>0</v>
      </c>
      <c r="N314" s="409">
        <v>6</v>
      </c>
      <c r="O314">
        <f t="shared" si="56"/>
        <v>7</v>
      </c>
    </row>
    <row r="315" ht="15.75" spans="1:16">
      <c r="A315" s="410">
        <v>20602</v>
      </c>
      <c r="B315" s="421" t="s">
        <v>339</v>
      </c>
      <c r="C315" s="412"/>
      <c r="D315" s="412">
        <v>0</v>
      </c>
      <c r="E315" s="412"/>
      <c r="F315" s="407"/>
      <c r="G315" s="412">
        <v>0</v>
      </c>
      <c r="H315" s="407"/>
      <c r="I315" s="406">
        <f t="shared" si="57"/>
        <v>0</v>
      </c>
      <c r="J315" s="412"/>
      <c r="K315" s="423"/>
      <c r="L315" s="406">
        <f t="shared" si="60"/>
        <v>0</v>
      </c>
      <c r="M315" s="407" t="str">
        <f t="shared" si="61"/>
        <v/>
      </c>
      <c r="N315" s="409"/>
      <c r="O315">
        <f t="shared" si="56"/>
        <v>5</v>
      </c>
    </row>
    <row r="316" ht="15.75" spans="1:16">
      <c r="A316" s="410">
        <v>20603</v>
      </c>
      <c r="B316" s="421" t="s">
        <v>340</v>
      </c>
      <c r="C316" s="412">
        <v>0</v>
      </c>
      <c r="D316" s="412">
        <v>10</v>
      </c>
      <c r="E316" s="412">
        <v>9</v>
      </c>
      <c r="F316" s="407">
        <v>0.9</v>
      </c>
      <c r="G316" s="412">
        <v>1</v>
      </c>
      <c r="H316" s="407">
        <v>0.125</v>
      </c>
      <c r="I316" s="406">
        <f t="shared" si="57"/>
        <v>0</v>
      </c>
      <c r="J316" s="412">
        <v>0</v>
      </c>
      <c r="K316" s="423">
        <f>SUM(K317:K321)</f>
        <v>0</v>
      </c>
      <c r="L316" s="406">
        <f t="shared" si="60"/>
        <v>0</v>
      </c>
      <c r="M316" s="407" t="str">
        <f t="shared" si="61"/>
        <v/>
      </c>
      <c r="N316" s="409">
        <v>8</v>
      </c>
      <c r="O316">
        <f t="shared" si="56"/>
        <v>5</v>
      </c>
    </row>
    <row r="317" ht="15.75" spans="1:16">
      <c r="A317" s="422">
        <v>2060301</v>
      </c>
      <c r="B317" s="415" t="s">
        <v>341</v>
      </c>
      <c r="C317" s="409">
        <v>0</v>
      </c>
      <c r="D317" s="409">
        <v>0</v>
      </c>
      <c r="E317" s="409">
        <v>0</v>
      </c>
      <c r="F317" s="420"/>
      <c r="G317" s="409">
        <v>0</v>
      </c>
      <c r="H317" s="420"/>
      <c r="I317" s="417">
        <f t="shared" si="57"/>
        <v>0</v>
      </c>
      <c r="J317" s="409">
        <v>0</v>
      </c>
      <c r="K317" s="418"/>
      <c r="L317" s="419">
        <f t="shared" si="60"/>
        <v>0</v>
      </c>
      <c r="M317" s="219" t="str">
        <f t="shared" si="61"/>
        <v/>
      </c>
      <c r="N317" s="409">
        <v>0</v>
      </c>
      <c r="O317">
        <f t="shared" si="56"/>
        <v>7</v>
      </c>
      <c r="P317" t="s">
        <v>156</v>
      </c>
    </row>
    <row r="318" ht="15.75" spans="1:16">
      <c r="A318" s="422">
        <v>2060302</v>
      </c>
      <c r="B318" s="415" t="s">
        <v>342</v>
      </c>
      <c r="C318" s="416">
        <v>0</v>
      </c>
      <c r="D318" s="416">
        <v>10</v>
      </c>
      <c r="E318" s="416">
        <v>9</v>
      </c>
      <c r="F318" s="219">
        <v>0.9</v>
      </c>
      <c r="G318" s="416">
        <v>1</v>
      </c>
      <c r="H318" s="219">
        <v>0.125</v>
      </c>
      <c r="I318" s="417">
        <f t="shared" si="57"/>
        <v>0</v>
      </c>
      <c r="J318" s="416">
        <v>0</v>
      </c>
      <c r="K318" s="418"/>
      <c r="L318" s="419">
        <f t="shared" si="60"/>
        <v>0</v>
      </c>
      <c r="M318" s="219" t="str">
        <f t="shared" si="61"/>
        <v/>
      </c>
      <c r="N318" s="409">
        <v>8</v>
      </c>
      <c r="O318">
        <f t="shared" si="56"/>
        <v>7</v>
      </c>
    </row>
    <row r="319" ht="15.75" spans="1:16">
      <c r="A319" s="422">
        <v>2060303</v>
      </c>
      <c r="B319" s="415" t="s">
        <v>343</v>
      </c>
      <c r="C319" s="409">
        <v>0</v>
      </c>
      <c r="D319" s="409">
        <v>0</v>
      </c>
      <c r="E319" s="409">
        <v>0</v>
      </c>
      <c r="F319" s="420"/>
      <c r="G319" s="409">
        <v>0</v>
      </c>
      <c r="H319" s="420"/>
      <c r="I319" s="417">
        <f t="shared" si="57"/>
        <v>0</v>
      </c>
      <c r="J319" s="409">
        <v>0</v>
      </c>
      <c r="K319" s="418"/>
      <c r="L319" s="419">
        <f t="shared" si="60"/>
        <v>0</v>
      </c>
      <c r="M319" s="219" t="str">
        <f t="shared" si="61"/>
        <v/>
      </c>
      <c r="N319" s="409">
        <v>0</v>
      </c>
      <c r="O319">
        <f t="shared" si="56"/>
        <v>7</v>
      </c>
      <c r="P319" t="s">
        <v>156</v>
      </c>
    </row>
    <row r="320" ht="15.75" spans="1:16">
      <c r="A320" s="422">
        <v>2060304</v>
      </c>
      <c r="B320" s="415" t="s">
        <v>344</v>
      </c>
      <c r="C320" s="409">
        <v>0</v>
      </c>
      <c r="D320" s="409">
        <v>0</v>
      </c>
      <c r="E320" s="409">
        <v>0</v>
      </c>
      <c r="F320" s="420"/>
      <c r="G320" s="409">
        <v>0</v>
      </c>
      <c r="H320" s="420"/>
      <c r="I320" s="417">
        <f t="shared" si="57"/>
        <v>0</v>
      </c>
      <c r="J320" s="409">
        <v>0</v>
      </c>
      <c r="K320" s="418"/>
      <c r="L320" s="419">
        <f t="shared" si="60"/>
        <v>0</v>
      </c>
      <c r="M320" s="219" t="str">
        <f t="shared" si="61"/>
        <v/>
      </c>
      <c r="N320" s="409">
        <v>0</v>
      </c>
      <c r="O320">
        <f t="shared" si="56"/>
        <v>7</v>
      </c>
      <c r="P320" t="s">
        <v>156</v>
      </c>
    </row>
    <row r="321" ht="15.75" spans="1:16">
      <c r="A321" s="422">
        <v>2060399</v>
      </c>
      <c r="B321" s="415" t="s">
        <v>345</v>
      </c>
      <c r="C321" s="409">
        <v>0</v>
      </c>
      <c r="D321" s="409">
        <v>0</v>
      </c>
      <c r="E321" s="409">
        <v>0</v>
      </c>
      <c r="F321" s="420"/>
      <c r="G321" s="409">
        <v>0</v>
      </c>
      <c r="H321" s="420"/>
      <c r="I321" s="417">
        <f t="shared" si="57"/>
        <v>0</v>
      </c>
      <c r="J321" s="409">
        <v>0</v>
      </c>
      <c r="K321" s="418"/>
      <c r="L321" s="419">
        <f t="shared" si="60"/>
        <v>0</v>
      </c>
      <c r="M321" s="219" t="str">
        <f t="shared" si="61"/>
        <v/>
      </c>
      <c r="N321" s="409">
        <v>0</v>
      </c>
      <c r="O321">
        <f t="shared" si="56"/>
        <v>7</v>
      </c>
      <c r="P321" t="s">
        <v>156</v>
      </c>
    </row>
    <row r="322" ht="15.75" spans="1:16">
      <c r="A322" s="410">
        <v>20604</v>
      </c>
      <c r="B322" s="421" t="s">
        <v>346</v>
      </c>
      <c r="C322" s="412">
        <v>60</v>
      </c>
      <c r="D322" s="412">
        <v>60</v>
      </c>
      <c r="E322" s="412">
        <v>47</v>
      </c>
      <c r="F322" s="407">
        <v>0.7833</v>
      </c>
      <c r="G322" s="412">
        <v>-90</v>
      </c>
      <c r="H322" s="407">
        <v>-0.6569</v>
      </c>
      <c r="I322" s="406">
        <f t="shared" si="57"/>
        <v>60</v>
      </c>
      <c r="J322" s="412">
        <v>60</v>
      </c>
      <c r="K322" s="413">
        <f>SUM(K323:K326)</f>
        <v>0</v>
      </c>
      <c r="L322" s="406">
        <f t="shared" si="60"/>
        <v>0</v>
      </c>
      <c r="M322" s="407">
        <f t="shared" si="61"/>
        <v>0</v>
      </c>
      <c r="N322" s="409">
        <v>137</v>
      </c>
      <c r="O322">
        <f t="shared" si="56"/>
        <v>5</v>
      </c>
    </row>
    <row r="323" ht="15.75" spans="1:16">
      <c r="A323" s="422">
        <v>2060401</v>
      </c>
      <c r="B323" s="415" t="s">
        <v>341</v>
      </c>
      <c r="C323" s="416">
        <v>0</v>
      </c>
      <c r="D323" s="416">
        <v>0</v>
      </c>
      <c r="E323" s="416">
        <v>0</v>
      </c>
      <c r="F323" s="219"/>
      <c r="G323" s="416">
        <v>-37</v>
      </c>
      <c r="H323" s="219">
        <v>-1</v>
      </c>
      <c r="I323" s="417">
        <f t="shared" si="57"/>
        <v>0</v>
      </c>
      <c r="J323" s="416">
        <v>0</v>
      </c>
      <c r="K323" s="418"/>
      <c r="L323" s="419">
        <f t="shared" si="60"/>
        <v>0</v>
      </c>
      <c r="M323" s="219" t="str">
        <f t="shared" si="61"/>
        <v/>
      </c>
      <c r="N323" s="409">
        <v>37</v>
      </c>
      <c r="O323">
        <f t="shared" si="56"/>
        <v>7</v>
      </c>
    </row>
    <row r="324" ht="15.75" spans="1:16">
      <c r="A324" s="422">
        <v>2060404</v>
      </c>
      <c r="B324" s="415" t="s">
        <v>347</v>
      </c>
      <c r="C324" s="409">
        <v>0</v>
      </c>
      <c r="D324" s="409">
        <v>0</v>
      </c>
      <c r="E324" s="409">
        <v>0</v>
      </c>
      <c r="F324" s="420"/>
      <c r="G324" s="409">
        <v>0</v>
      </c>
      <c r="H324" s="420"/>
      <c r="I324" s="417">
        <f t="shared" si="57"/>
        <v>0</v>
      </c>
      <c r="J324" s="409">
        <v>0</v>
      </c>
      <c r="K324" s="418"/>
      <c r="L324" s="419">
        <f t="shared" si="60"/>
        <v>0</v>
      </c>
      <c r="M324" s="219" t="str">
        <f t="shared" si="61"/>
        <v/>
      </c>
      <c r="N324" s="409">
        <v>0</v>
      </c>
      <c r="O324">
        <f t="shared" si="56"/>
        <v>7</v>
      </c>
      <c r="P324" t="s">
        <v>156</v>
      </c>
    </row>
    <row r="325" ht="15.75" spans="1:16">
      <c r="A325" s="422">
        <v>2060405</v>
      </c>
      <c r="B325" s="415" t="s">
        <v>348</v>
      </c>
      <c r="C325" s="409">
        <v>0</v>
      </c>
      <c r="D325" s="409">
        <v>0</v>
      </c>
      <c r="E325" s="409">
        <v>0</v>
      </c>
      <c r="F325" s="420"/>
      <c r="G325" s="409">
        <v>0</v>
      </c>
      <c r="H325" s="420"/>
      <c r="I325" s="417">
        <f t="shared" si="57"/>
        <v>0</v>
      </c>
      <c r="J325" s="409">
        <v>0</v>
      </c>
      <c r="K325" s="418"/>
      <c r="L325" s="419">
        <f t="shared" si="60"/>
        <v>0</v>
      </c>
      <c r="M325" s="219" t="str">
        <f t="shared" si="61"/>
        <v/>
      </c>
      <c r="N325" s="409">
        <v>0</v>
      </c>
      <c r="O325">
        <f t="shared" si="56"/>
        <v>7</v>
      </c>
      <c r="P325" t="s">
        <v>156</v>
      </c>
    </row>
    <row r="326" ht="15.75" spans="1:16">
      <c r="A326" s="422">
        <v>2060499</v>
      </c>
      <c r="B326" s="415" t="s">
        <v>349</v>
      </c>
      <c r="C326" s="416">
        <v>60</v>
      </c>
      <c r="D326" s="416">
        <v>60</v>
      </c>
      <c r="E326" s="416">
        <v>47</v>
      </c>
      <c r="F326" s="219">
        <v>0.7833</v>
      </c>
      <c r="G326" s="416">
        <v>-53</v>
      </c>
      <c r="H326" s="219">
        <v>-0.53</v>
      </c>
      <c r="I326" s="417">
        <f t="shared" si="57"/>
        <v>60</v>
      </c>
      <c r="J326" s="416">
        <v>60</v>
      </c>
      <c r="K326" s="418"/>
      <c r="L326" s="419">
        <f t="shared" si="60"/>
        <v>0</v>
      </c>
      <c r="M326" s="219">
        <f t="shared" si="61"/>
        <v>0</v>
      </c>
      <c r="N326" s="409">
        <v>100</v>
      </c>
      <c r="O326">
        <f t="shared" si="56"/>
        <v>7</v>
      </c>
    </row>
    <row r="327" ht="15.75" spans="1:16">
      <c r="A327" s="410">
        <v>20605</v>
      </c>
      <c r="B327" s="421" t="s">
        <v>350</v>
      </c>
      <c r="C327" s="412"/>
      <c r="D327" s="412">
        <v>0</v>
      </c>
      <c r="E327" s="412"/>
      <c r="F327" s="407"/>
      <c r="G327" s="412">
        <v>0</v>
      </c>
      <c r="H327" s="407"/>
      <c r="I327" s="406">
        <f t="shared" si="57"/>
        <v>0</v>
      </c>
      <c r="J327" s="412"/>
      <c r="K327" s="423"/>
      <c r="L327" s="406">
        <f t="shared" si="60"/>
        <v>0</v>
      </c>
      <c r="M327" s="407" t="str">
        <f t="shared" si="61"/>
        <v/>
      </c>
      <c r="N327" s="409"/>
      <c r="O327">
        <f t="shared" ref="O327:O390" si="62">LEN(A327)</f>
        <v>5</v>
      </c>
    </row>
    <row r="328" ht="15.75" spans="1:16">
      <c r="A328" s="422">
        <v>2060501</v>
      </c>
      <c r="B328" s="415" t="s">
        <v>341</v>
      </c>
      <c r="C328" s="409">
        <v>0</v>
      </c>
      <c r="D328" s="409">
        <v>0</v>
      </c>
      <c r="E328" s="409">
        <v>0</v>
      </c>
      <c r="F328" s="420"/>
      <c r="G328" s="409">
        <v>0</v>
      </c>
      <c r="H328" s="420"/>
      <c r="I328" s="417">
        <f t="shared" ref="I328:I391" si="63">J328+K328</f>
        <v>0</v>
      </c>
      <c r="J328" s="409">
        <v>0</v>
      </c>
      <c r="K328" s="418"/>
      <c r="L328" s="419">
        <f t="shared" si="60"/>
        <v>0</v>
      </c>
      <c r="M328" s="219" t="str">
        <f t="shared" si="61"/>
        <v/>
      </c>
      <c r="N328" s="409">
        <v>0</v>
      </c>
      <c r="O328">
        <f t="shared" si="62"/>
        <v>7</v>
      </c>
      <c r="P328" t="s">
        <v>156</v>
      </c>
    </row>
    <row r="329" ht="15.75" spans="1:16">
      <c r="A329" s="422">
        <v>2060502</v>
      </c>
      <c r="B329" s="415" t="s">
        <v>351</v>
      </c>
      <c r="C329" s="409">
        <v>0</v>
      </c>
      <c r="D329" s="409">
        <v>0</v>
      </c>
      <c r="E329" s="409">
        <v>0</v>
      </c>
      <c r="F329" s="420"/>
      <c r="G329" s="409">
        <v>0</v>
      </c>
      <c r="H329" s="420"/>
      <c r="I329" s="417">
        <f t="shared" si="63"/>
        <v>0</v>
      </c>
      <c r="J329" s="409">
        <v>0</v>
      </c>
      <c r="K329" s="418"/>
      <c r="L329" s="419">
        <f t="shared" si="60"/>
        <v>0</v>
      </c>
      <c r="M329" s="219" t="str">
        <f t="shared" si="61"/>
        <v/>
      </c>
      <c r="N329" s="409">
        <v>0</v>
      </c>
      <c r="O329">
        <f t="shared" si="62"/>
        <v>7</v>
      </c>
      <c r="P329" t="s">
        <v>156</v>
      </c>
    </row>
    <row r="330" ht="15.75" spans="1:16">
      <c r="A330" s="422">
        <v>2060503</v>
      </c>
      <c r="B330" s="415" t="s">
        <v>352</v>
      </c>
      <c r="C330" s="409">
        <v>0</v>
      </c>
      <c r="D330" s="409">
        <v>0</v>
      </c>
      <c r="E330" s="409">
        <v>0</v>
      </c>
      <c r="F330" s="420"/>
      <c r="G330" s="409">
        <v>0</v>
      </c>
      <c r="H330" s="420"/>
      <c r="I330" s="417">
        <f t="shared" si="63"/>
        <v>0</v>
      </c>
      <c r="J330" s="409">
        <v>0</v>
      </c>
      <c r="K330" s="418"/>
      <c r="L330" s="419">
        <f t="shared" si="60"/>
        <v>0</v>
      </c>
      <c r="M330" s="219" t="str">
        <f t="shared" si="61"/>
        <v/>
      </c>
      <c r="N330" s="409">
        <v>0</v>
      </c>
      <c r="O330">
        <f t="shared" si="62"/>
        <v>7</v>
      </c>
      <c r="P330" t="s">
        <v>156</v>
      </c>
    </row>
    <row r="331" ht="15.75" spans="1:16">
      <c r="A331" s="422">
        <v>2060599</v>
      </c>
      <c r="B331" s="415" t="s">
        <v>353</v>
      </c>
      <c r="C331" s="409">
        <v>0</v>
      </c>
      <c r="D331" s="409">
        <v>0</v>
      </c>
      <c r="E331" s="409">
        <v>0</v>
      </c>
      <c r="F331" s="420"/>
      <c r="G331" s="409">
        <v>0</v>
      </c>
      <c r="H331" s="420"/>
      <c r="I331" s="417">
        <f t="shared" si="63"/>
        <v>0</v>
      </c>
      <c r="J331" s="409">
        <v>0</v>
      </c>
      <c r="K331" s="418"/>
      <c r="L331" s="419">
        <f t="shared" si="60"/>
        <v>0</v>
      </c>
      <c r="M331" s="219" t="str">
        <f t="shared" si="61"/>
        <v/>
      </c>
      <c r="N331" s="409">
        <v>0</v>
      </c>
      <c r="O331">
        <f t="shared" si="62"/>
        <v>7</v>
      </c>
      <c r="P331" t="s">
        <v>156</v>
      </c>
    </row>
    <row r="332" ht="15.75" spans="1:16">
      <c r="A332" s="410">
        <v>20606</v>
      </c>
      <c r="B332" s="421" t="s">
        <v>354</v>
      </c>
      <c r="C332" s="412"/>
      <c r="D332" s="412">
        <v>0</v>
      </c>
      <c r="E332" s="412"/>
      <c r="F332" s="407"/>
      <c r="G332" s="412">
        <v>0</v>
      </c>
      <c r="H332" s="407"/>
      <c r="I332" s="406">
        <f t="shared" si="63"/>
        <v>0</v>
      </c>
      <c r="J332" s="412"/>
      <c r="K332" s="423"/>
      <c r="L332" s="406">
        <f t="shared" si="60"/>
        <v>0</v>
      </c>
      <c r="M332" s="407" t="str">
        <f t="shared" si="61"/>
        <v/>
      </c>
      <c r="N332" s="409"/>
      <c r="O332">
        <f t="shared" si="62"/>
        <v>5</v>
      </c>
    </row>
    <row r="333" ht="15.75" spans="1:16">
      <c r="A333" s="410">
        <v>20607</v>
      </c>
      <c r="B333" s="421" t="s">
        <v>355</v>
      </c>
      <c r="C333" s="412">
        <v>18</v>
      </c>
      <c r="D333" s="412">
        <v>18</v>
      </c>
      <c r="E333" s="412">
        <v>17</v>
      </c>
      <c r="F333" s="407">
        <v>0.9444</v>
      </c>
      <c r="G333" s="412">
        <v>-19</v>
      </c>
      <c r="H333" s="407">
        <v>-0.5278</v>
      </c>
      <c r="I333" s="406">
        <f t="shared" si="63"/>
        <v>41</v>
      </c>
      <c r="J333" s="412">
        <v>41</v>
      </c>
      <c r="K333" s="413">
        <f>SUM(K334:K339)</f>
        <v>0</v>
      </c>
      <c r="L333" s="406">
        <f t="shared" si="60"/>
        <v>23</v>
      </c>
      <c r="M333" s="407">
        <f t="shared" si="61"/>
        <v>1.27777777777778</v>
      </c>
      <c r="N333" s="409">
        <v>36</v>
      </c>
      <c r="O333">
        <f t="shared" si="62"/>
        <v>5</v>
      </c>
    </row>
    <row r="334" ht="15.75" spans="1:16">
      <c r="A334" s="422">
        <v>2060701</v>
      </c>
      <c r="B334" s="415" t="s">
        <v>341</v>
      </c>
      <c r="C334" s="416">
        <v>18</v>
      </c>
      <c r="D334" s="416">
        <v>18</v>
      </c>
      <c r="E334" s="416">
        <v>17</v>
      </c>
      <c r="F334" s="219">
        <v>0.9444</v>
      </c>
      <c r="G334" s="416">
        <v>-17</v>
      </c>
      <c r="H334" s="219">
        <v>-0.5</v>
      </c>
      <c r="I334" s="417">
        <f t="shared" si="63"/>
        <v>41</v>
      </c>
      <c r="J334" s="416">
        <v>41</v>
      </c>
      <c r="K334" s="418"/>
      <c r="L334" s="419">
        <f t="shared" ref="L334:L351" si="64">I334-C334</f>
        <v>23</v>
      </c>
      <c r="M334" s="219">
        <f t="shared" ref="M334:M351" si="65">IFERROR(L334/C334,"")</f>
        <v>1.27777777777778</v>
      </c>
      <c r="N334" s="409">
        <v>34</v>
      </c>
      <c r="O334">
        <f t="shared" si="62"/>
        <v>7</v>
      </c>
    </row>
    <row r="335" ht="15.75" spans="1:16">
      <c r="A335" s="422">
        <v>2060702</v>
      </c>
      <c r="B335" s="415" t="s">
        <v>356</v>
      </c>
      <c r="C335" s="416">
        <v>0</v>
      </c>
      <c r="D335" s="416">
        <v>0</v>
      </c>
      <c r="E335" s="416">
        <v>0</v>
      </c>
      <c r="F335" s="219"/>
      <c r="G335" s="416">
        <v>-1</v>
      </c>
      <c r="H335" s="219">
        <v>-1</v>
      </c>
      <c r="I335" s="417">
        <f t="shared" si="63"/>
        <v>0</v>
      </c>
      <c r="J335" s="416">
        <v>0</v>
      </c>
      <c r="K335" s="418"/>
      <c r="L335" s="419">
        <f t="shared" si="64"/>
        <v>0</v>
      </c>
      <c r="M335" s="219" t="str">
        <f t="shared" si="65"/>
        <v/>
      </c>
      <c r="N335" s="409">
        <v>1</v>
      </c>
      <c r="O335">
        <f t="shared" si="62"/>
        <v>7</v>
      </c>
    </row>
    <row r="336" ht="15.75" spans="1:16">
      <c r="A336" s="422">
        <v>2060703</v>
      </c>
      <c r="B336" s="415" t="s">
        <v>357</v>
      </c>
      <c r="C336" s="409">
        <v>0</v>
      </c>
      <c r="D336" s="409">
        <v>0</v>
      </c>
      <c r="E336" s="409">
        <v>0</v>
      </c>
      <c r="F336" s="420"/>
      <c r="G336" s="409">
        <v>0</v>
      </c>
      <c r="H336" s="420"/>
      <c r="I336" s="417">
        <f t="shared" si="63"/>
        <v>0</v>
      </c>
      <c r="J336" s="409">
        <v>0</v>
      </c>
      <c r="K336" s="418"/>
      <c r="L336" s="419">
        <f t="shared" si="64"/>
        <v>0</v>
      </c>
      <c r="M336" s="219" t="str">
        <f t="shared" si="65"/>
        <v/>
      </c>
      <c r="N336" s="409">
        <v>0</v>
      </c>
      <c r="O336">
        <f t="shared" si="62"/>
        <v>7</v>
      </c>
      <c r="P336" t="s">
        <v>156</v>
      </c>
    </row>
    <row r="337" ht="15.75" spans="1:16">
      <c r="A337" s="422">
        <v>2060704</v>
      </c>
      <c r="B337" s="415" t="s">
        <v>358</v>
      </c>
      <c r="C337" s="409">
        <v>0</v>
      </c>
      <c r="D337" s="409">
        <v>0</v>
      </c>
      <c r="E337" s="409">
        <v>0</v>
      </c>
      <c r="F337" s="420"/>
      <c r="G337" s="409">
        <v>0</v>
      </c>
      <c r="H337" s="420"/>
      <c r="I337" s="417">
        <f t="shared" si="63"/>
        <v>0</v>
      </c>
      <c r="J337" s="409">
        <v>0</v>
      </c>
      <c r="K337" s="418"/>
      <c r="L337" s="419">
        <f t="shared" si="64"/>
        <v>0</v>
      </c>
      <c r="M337" s="219" t="str">
        <f t="shared" si="65"/>
        <v/>
      </c>
      <c r="N337" s="409">
        <v>0</v>
      </c>
      <c r="O337">
        <f t="shared" si="62"/>
        <v>7</v>
      </c>
      <c r="P337" t="s">
        <v>156</v>
      </c>
    </row>
    <row r="338" ht="15.75" spans="1:16">
      <c r="A338" s="422">
        <v>2060705</v>
      </c>
      <c r="B338" s="415" t="s">
        <v>359</v>
      </c>
      <c r="C338" s="409">
        <v>0</v>
      </c>
      <c r="D338" s="409">
        <v>0</v>
      </c>
      <c r="E338" s="409">
        <v>0</v>
      </c>
      <c r="F338" s="420"/>
      <c r="G338" s="409">
        <v>0</v>
      </c>
      <c r="H338" s="420"/>
      <c r="I338" s="417">
        <f t="shared" si="63"/>
        <v>0</v>
      </c>
      <c r="J338" s="409">
        <v>0</v>
      </c>
      <c r="K338" s="418"/>
      <c r="L338" s="419">
        <f t="shared" si="64"/>
        <v>0</v>
      </c>
      <c r="M338" s="219" t="str">
        <f t="shared" si="65"/>
        <v/>
      </c>
      <c r="N338" s="409">
        <v>0</v>
      </c>
      <c r="O338">
        <f t="shared" si="62"/>
        <v>7</v>
      </c>
      <c r="P338" t="s">
        <v>156</v>
      </c>
    </row>
    <row r="339" ht="15.75" spans="1:16">
      <c r="A339" s="422">
        <v>2060799</v>
      </c>
      <c r="B339" s="415" t="s">
        <v>360</v>
      </c>
      <c r="C339" s="416">
        <v>0</v>
      </c>
      <c r="D339" s="416">
        <v>0</v>
      </c>
      <c r="E339" s="416">
        <v>0</v>
      </c>
      <c r="F339" s="219"/>
      <c r="G339" s="416">
        <v>-1</v>
      </c>
      <c r="H339" s="219">
        <v>-1</v>
      </c>
      <c r="I339" s="417">
        <f t="shared" si="63"/>
        <v>0</v>
      </c>
      <c r="J339" s="416">
        <v>0</v>
      </c>
      <c r="K339" s="418"/>
      <c r="L339" s="419">
        <f t="shared" si="64"/>
        <v>0</v>
      </c>
      <c r="M339" s="219" t="str">
        <f t="shared" si="65"/>
        <v/>
      </c>
      <c r="N339" s="409">
        <v>1</v>
      </c>
      <c r="O339">
        <f t="shared" si="62"/>
        <v>7</v>
      </c>
    </row>
    <row r="340" ht="15.75" spans="1:16">
      <c r="A340" s="410">
        <v>20608</v>
      </c>
      <c r="B340" s="421" t="s">
        <v>361</v>
      </c>
      <c r="C340" s="412"/>
      <c r="D340" s="412">
        <v>0</v>
      </c>
      <c r="E340" s="412"/>
      <c r="F340" s="407"/>
      <c r="G340" s="412">
        <v>0</v>
      </c>
      <c r="H340" s="407"/>
      <c r="I340" s="406">
        <f t="shared" si="63"/>
        <v>0</v>
      </c>
      <c r="J340" s="412"/>
      <c r="K340" s="423"/>
      <c r="L340" s="406">
        <f t="shared" si="64"/>
        <v>0</v>
      </c>
      <c r="M340" s="407" t="str">
        <f t="shared" si="65"/>
        <v/>
      </c>
      <c r="N340" s="409"/>
      <c r="O340">
        <f t="shared" si="62"/>
        <v>5</v>
      </c>
    </row>
    <row r="341" ht="15.75" spans="1:16">
      <c r="A341" s="410">
        <v>20609</v>
      </c>
      <c r="B341" s="428" t="s">
        <v>362</v>
      </c>
      <c r="C341" s="412">
        <v>0</v>
      </c>
      <c r="D341" s="412">
        <v>0</v>
      </c>
      <c r="E341" s="412">
        <v>0</v>
      </c>
      <c r="F341" s="407"/>
      <c r="G341" s="412">
        <v>-170</v>
      </c>
      <c r="H341" s="407">
        <v>-1</v>
      </c>
      <c r="I341" s="406">
        <f t="shared" si="63"/>
        <v>0</v>
      </c>
      <c r="J341" s="412">
        <v>0</v>
      </c>
      <c r="K341" s="423">
        <f>SUM(K342:K344)</f>
        <v>0</v>
      </c>
      <c r="L341" s="406">
        <f t="shared" si="64"/>
        <v>0</v>
      </c>
      <c r="M341" s="407" t="str">
        <f t="shared" si="65"/>
        <v/>
      </c>
      <c r="N341" s="409">
        <v>170</v>
      </c>
      <c r="O341">
        <f t="shared" si="62"/>
        <v>5</v>
      </c>
    </row>
    <row r="342" ht="15.75" spans="1:16">
      <c r="A342" s="422">
        <v>2060901</v>
      </c>
      <c r="B342" s="415" t="s">
        <v>363</v>
      </c>
      <c r="C342" s="409">
        <v>0</v>
      </c>
      <c r="D342" s="409"/>
      <c r="E342" s="409">
        <v>0</v>
      </c>
      <c r="F342" s="420"/>
      <c r="G342" s="409">
        <v>0</v>
      </c>
      <c r="H342" s="420"/>
      <c r="I342" s="417">
        <f t="shared" si="63"/>
        <v>0</v>
      </c>
      <c r="J342" s="409">
        <v>0</v>
      </c>
      <c r="K342" s="418"/>
      <c r="L342" s="419">
        <f t="shared" si="64"/>
        <v>0</v>
      </c>
      <c r="M342" s="219" t="str">
        <f t="shared" si="65"/>
        <v/>
      </c>
      <c r="N342" s="409">
        <v>0</v>
      </c>
      <c r="O342">
        <f t="shared" si="62"/>
        <v>7</v>
      </c>
      <c r="P342" t="s">
        <v>156</v>
      </c>
    </row>
    <row r="343" ht="15.75" spans="1:16">
      <c r="A343" s="422">
        <v>2060902</v>
      </c>
      <c r="B343" s="415" t="s">
        <v>364</v>
      </c>
      <c r="C343" s="409">
        <v>0</v>
      </c>
      <c r="D343" s="409"/>
      <c r="E343" s="409">
        <v>0</v>
      </c>
      <c r="F343" s="420"/>
      <c r="G343" s="409">
        <v>0</v>
      </c>
      <c r="H343" s="420"/>
      <c r="I343" s="417">
        <f t="shared" si="63"/>
        <v>0</v>
      </c>
      <c r="J343" s="409">
        <v>0</v>
      </c>
      <c r="K343" s="418"/>
      <c r="L343" s="419">
        <f t="shared" si="64"/>
        <v>0</v>
      </c>
      <c r="M343" s="219" t="str">
        <f t="shared" si="65"/>
        <v/>
      </c>
      <c r="N343" s="409">
        <v>0</v>
      </c>
      <c r="O343">
        <f t="shared" si="62"/>
        <v>7</v>
      </c>
      <c r="P343" t="s">
        <v>156</v>
      </c>
    </row>
    <row r="344" ht="15.75" spans="1:16">
      <c r="A344" s="422">
        <v>2060999</v>
      </c>
      <c r="B344" s="415" t="s">
        <v>365</v>
      </c>
      <c r="C344" s="416">
        <v>0</v>
      </c>
      <c r="D344" s="416"/>
      <c r="E344" s="416">
        <v>0</v>
      </c>
      <c r="F344" s="219"/>
      <c r="G344" s="416">
        <v>-170</v>
      </c>
      <c r="H344" s="219">
        <v>-1</v>
      </c>
      <c r="I344" s="417">
        <f t="shared" si="63"/>
        <v>0</v>
      </c>
      <c r="J344" s="416">
        <v>0</v>
      </c>
      <c r="K344" s="418"/>
      <c r="L344" s="419">
        <f t="shared" si="64"/>
        <v>0</v>
      </c>
      <c r="M344" s="219" t="str">
        <f t="shared" si="65"/>
        <v/>
      </c>
      <c r="N344" s="409">
        <v>170</v>
      </c>
      <c r="O344">
        <f t="shared" si="62"/>
        <v>7</v>
      </c>
    </row>
    <row r="345" ht="15.75" spans="1:16">
      <c r="A345" s="410">
        <v>20699</v>
      </c>
      <c r="B345" s="421" t="s">
        <v>366</v>
      </c>
      <c r="C345" s="412">
        <v>0</v>
      </c>
      <c r="D345" s="406">
        <v>2357</v>
      </c>
      <c r="E345" s="406">
        <v>2357</v>
      </c>
      <c r="F345" s="407">
        <v>1</v>
      </c>
      <c r="G345" s="412">
        <v>235</v>
      </c>
      <c r="H345" s="407">
        <v>0.1107</v>
      </c>
      <c r="I345" s="406">
        <f t="shared" si="63"/>
        <v>2330</v>
      </c>
      <c r="J345" s="412">
        <v>2330</v>
      </c>
      <c r="K345" s="423">
        <f>SUM(K346:K349)</f>
        <v>0</v>
      </c>
      <c r="L345" s="406">
        <f t="shared" si="64"/>
        <v>2330</v>
      </c>
      <c r="M345" s="407" t="str">
        <f t="shared" si="65"/>
        <v/>
      </c>
      <c r="N345" s="409">
        <v>2122</v>
      </c>
      <c r="O345">
        <f t="shared" si="62"/>
        <v>5</v>
      </c>
    </row>
    <row r="346" ht="15.75" spans="1:16">
      <c r="A346" s="422">
        <v>2069901</v>
      </c>
      <c r="B346" s="415" t="s">
        <v>367</v>
      </c>
      <c r="C346" s="409">
        <v>0</v>
      </c>
      <c r="D346" s="409">
        <v>0</v>
      </c>
      <c r="E346" s="409">
        <v>0</v>
      </c>
      <c r="F346" s="420"/>
      <c r="G346" s="409">
        <v>0</v>
      </c>
      <c r="H346" s="420"/>
      <c r="I346" s="417">
        <f t="shared" si="63"/>
        <v>0</v>
      </c>
      <c r="J346" s="409">
        <v>0</v>
      </c>
      <c r="K346" s="418"/>
      <c r="L346" s="419">
        <f t="shared" si="64"/>
        <v>0</v>
      </c>
      <c r="M346" s="219" t="str">
        <f t="shared" si="65"/>
        <v/>
      </c>
      <c r="N346" s="409">
        <v>0</v>
      </c>
      <c r="O346">
        <f t="shared" si="62"/>
        <v>7</v>
      </c>
      <c r="P346" t="s">
        <v>156</v>
      </c>
    </row>
    <row r="347" ht="15.75" spans="1:16">
      <c r="A347" s="422">
        <v>2069902</v>
      </c>
      <c r="B347" s="415" t="s">
        <v>368</v>
      </c>
      <c r="C347" s="409">
        <v>0</v>
      </c>
      <c r="D347" s="409">
        <v>0</v>
      </c>
      <c r="E347" s="409">
        <v>0</v>
      </c>
      <c r="F347" s="420"/>
      <c r="G347" s="409">
        <v>0</v>
      </c>
      <c r="H347" s="420"/>
      <c r="I347" s="417">
        <f t="shared" si="63"/>
        <v>0</v>
      </c>
      <c r="J347" s="409">
        <v>0</v>
      </c>
      <c r="K347" s="418"/>
      <c r="L347" s="419">
        <f t="shared" si="64"/>
        <v>0</v>
      </c>
      <c r="M347" s="219" t="str">
        <f t="shared" si="65"/>
        <v/>
      </c>
      <c r="N347" s="409">
        <v>0</v>
      </c>
      <c r="O347">
        <f t="shared" si="62"/>
        <v>7</v>
      </c>
      <c r="P347" t="s">
        <v>156</v>
      </c>
    </row>
    <row r="348" ht="15.75" spans="1:16">
      <c r="A348" s="422">
        <v>2069903</v>
      </c>
      <c r="B348" s="415" t="s">
        <v>369</v>
      </c>
      <c r="C348" s="409">
        <v>0</v>
      </c>
      <c r="D348" s="409">
        <v>0</v>
      </c>
      <c r="E348" s="409">
        <v>0</v>
      </c>
      <c r="F348" s="420"/>
      <c r="G348" s="409">
        <v>0</v>
      </c>
      <c r="H348" s="420"/>
      <c r="I348" s="417">
        <f t="shared" si="63"/>
        <v>0</v>
      </c>
      <c r="J348" s="409">
        <v>0</v>
      </c>
      <c r="K348" s="418"/>
      <c r="L348" s="419">
        <f t="shared" si="64"/>
        <v>0</v>
      </c>
      <c r="M348" s="219" t="str">
        <f t="shared" si="65"/>
        <v/>
      </c>
      <c r="N348" s="409">
        <v>0</v>
      </c>
      <c r="O348">
        <f t="shared" si="62"/>
        <v>7</v>
      </c>
      <c r="P348" t="s">
        <v>156</v>
      </c>
    </row>
    <row r="349" ht="15.75" spans="1:16">
      <c r="A349" s="422">
        <v>2069999</v>
      </c>
      <c r="B349" s="415" t="s">
        <v>366</v>
      </c>
      <c r="C349" s="416">
        <v>0</v>
      </c>
      <c r="D349" s="417">
        <v>2357</v>
      </c>
      <c r="E349" s="416">
        <v>2357</v>
      </c>
      <c r="F349" s="219">
        <v>1</v>
      </c>
      <c r="G349" s="416">
        <v>235</v>
      </c>
      <c r="H349" s="219">
        <v>0.1107</v>
      </c>
      <c r="I349" s="417">
        <f t="shared" si="63"/>
        <v>2330</v>
      </c>
      <c r="J349" s="416">
        <v>2330</v>
      </c>
      <c r="K349" s="418"/>
      <c r="L349" s="419">
        <f t="shared" si="64"/>
        <v>2330</v>
      </c>
      <c r="M349" s="219" t="str">
        <f t="shared" si="65"/>
        <v/>
      </c>
      <c r="N349" s="409">
        <v>2122</v>
      </c>
      <c r="O349">
        <f t="shared" si="62"/>
        <v>7</v>
      </c>
    </row>
    <row r="350" ht="15.75" spans="1:16">
      <c r="A350" s="427">
        <v>207</v>
      </c>
      <c r="B350" s="405" t="s">
        <v>370</v>
      </c>
      <c r="C350" s="406">
        <v>1384</v>
      </c>
      <c r="D350" s="406">
        <v>2496</v>
      </c>
      <c r="E350" s="406">
        <v>2176</v>
      </c>
      <c r="F350" s="407">
        <v>0.8718</v>
      </c>
      <c r="G350" s="412">
        <v>-615</v>
      </c>
      <c r="H350" s="407">
        <v>-0.2204</v>
      </c>
      <c r="I350" s="406">
        <f t="shared" si="63"/>
        <v>2025</v>
      </c>
      <c r="J350" s="406">
        <v>2021</v>
      </c>
      <c r="K350" s="408">
        <f>K351+K367+K375+K386+K395+K403</f>
        <v>4</v>
      </c>
      <c r="L350" s="406">
        <f t="shared" si="64"/>
        <v>641</v>
      </c>
      <c r="M350" s="407">
        <f t="shared" si="65"/>
        <v>0.463150289017341</v>
      </c>
      <c r="N350" s="409">
        <v>2791</v>
      </c>
      <c r="O350">
        <f t="shared" si="62"/>
        <v>3</v>
      </c>
    </row>
    <row r="351" ht="15.75" spans="1:16">
      <c r="A351" s="410">
        <v>20701</v>
      </c>
      <c r="B351" s="421" t="s">
        <v>371</v>
      </c>
      <c r="C351" s="412">
        <v>945</v>
      </c>
      <c r="D351" s="406">
        <v>1790</v>
      </c>
      <c r="E351" s="406">
        <v>1545</v>
      </c>
      <c r="F351" s="407">
        <v>0.8631</v>
      </c>
      <c r="G351" s="412">
        <v>-508</v>
      </c>
      <c r="H351" s="407">
        <v>-0.2474</v>
      </c>
      <c r="I351" s="406">
        <f t="shared" si="63"/>
        <v>837</v>
      </c>
      <c r="J351" s="412">
        <v>833</v>
      </c>
      <c r="K351" s="413">
        <f>SUM(K352:K366)</f>
        <v>4</v>
      </c>
      <c r="L351" s="406">
        <f t="shared" si="64"/>
        <v>-108</v>
      </c>
      <c r="M351" s="407">
        <f t="shared" si="65"/>
        <v>-0.114285714285714</v>
      </c>
      <c r="N351" s="409">
        <v>2053</v>
      </c>
      <c r="O351">
        <f t="shared" si="62"/>
        <v>5</v>
      </c>
    </row>
    <row r="352" ht="15.75" spans="1:16">
      <c r="A352" s="422">
        <v>2070101</v>
      </c>
      <c r="B352" s="415" t="s">
        <v>152</v>
      </c>
      <c r="C352" s="416">
        <v>625</v>
      </c>
      <c r="D352" s="416">
        <v>689</v>
      </c>
      <c r="E352" s="416">
        <v>682</v>
      </c>
      <c r="F352" s="219">
        <v>0.9898</v>
      </c>
      <c r="G352" s="416">
        <v>79</v>
      </c>
      <c r="H352" s="219">
        <v>0.131</v>
      </c>
      <c r="I352" s="417">
        <f t="shared" si="63"/>
        <v>698</v>
      </c>
      <c r="J352" s="416">
        <v>698</v>
      </c>
      <c r="K352" s="418"/>
      <c r="L352" s="419">
        <f t="shared" ref="L352:L367" si="66">I352-C352</f>
        <v>73</v>
      </c>
      <c r="M352" s="219">
        <f t="shared" ref="M352:M367" si="67">IFERROR(L352/C352,"")</f>
        <v>0.1168</v>
      </c>
      <c r="N352" s="409">
        <v>603</v>
      </c>
      <c r="O352">
        <f t="shared" si="62"/>
        <v>7</v>
      </c>
    </row>
    <row r="353" ht="15.75" spans="1:16">
      <c r="A353" s="422">
        <v>2070102</v>
      </c>
      <c r="B353" s="415" t="s">
        <v>153</v>
      </c>
      <c r="C353" s="416">
        <v>17</v>
      </c>
      <c r="D353" s="416">
        <v>17</v>
      </c>
      <c r="E353" s="416">
        <v>17</v>
      </c>
      <c r="F353" s="219">
        <v>1</v>
      </c>
      <c r="G353" s="416">
        <v>17</v>
      </c>
      <c r="H353" s="219"/>
      <c r="I353" s="417">
        <f t="shared" si="63"/>
        <v>0</v>
      </c>
      <c r="J353" s="416">
        <v>0</v>
      </c>
      <c r="K353" s="418"/>
      <c r="L353" s="419">
        <f t="shared" si="66"/>
        <v>-17</v>
      </c>
      <c r="M353" s="219">
        <f t="shared" si="67"/>
        <v>-1</v>
      </c>
      <c r="N353" s="409">
        <v>0</v>
      </c>
      <c r="O353">
        <f t="shared" si="62"/>
        <v>7</v>
      </c>
    </row>
    <row r="354" ht="15.75" spans="1:16">
      <c r="A354" s="422">
        <v>2070103</v>
      </c>
      <c r="B354" s="415" t="s">
        <v>154</v>
      </c>
      <c r="C354" s="409">
        <v>0</v>
      </c>
      <c r="D354" s="409">
        <v>0</v>
      </c>
      <c r="E354" s="409">
        <v>0</v>
      </c>
      <c r="F354" s="420"/>
      <c r="G354" s="409">
        <v>0</v>
      </c>
      <c r="H354" s="420"/>
      <c r="I354" s="417">
        <f t="shared" si="63"/>
        <v>0</v>
      </c>
      <c r="J354" s="409">
        <v>0</v>
      </c>
      <c r="K354" s="418"/>
      <c r="L354" s="419">
        <f t="shared" si="66"/>
        <v>0</v>
      </c>
      <c r="M354" s="219" t="str">
        <f t="shared" si="67"/>
        <v/>
      </c>
      <c r="N354" s="409">
        <v>0</v>
      </c>
      <c r="O354">
        <f t="shared" si="62"/>
        <v>7</v>
      </c>
      <c r="P354" t="s">
        <v>156</v>
      </c>
    </row>
    <row r="355" ht="15.75" spans="1:16">
      <c r="A355" s="422">
        <v>2070104</v>
      </c>
      <c r="B355" s="415" t="s">
        <v>372</v>
      </c>
      <c r="C355" s="416">
        <v>13</v>
      </c>
      <c r="D355" s="416">
        <v>13</v>
      </c>
      <c r="E355" s="416">
        <v>12</v>
      </c>
      <c r="F355" s="219">
        <v>0.9231</v>
      </c>
      <c r="G355" s="416">
        <v>0</v>
      </c>
      <c r="H355" s="219">
        <v>0</v>
      </c>
      <c r="I355" s="417">
        <f t="shared" si="63"/>
        <v>12</v>
      </c>
      <c r="J355" s="416">
        <v>12</v>
      </c>
      <c r="K355" s="418"/>
      <c r="L355" s="419">
        <f t="shared" si="66"/>
        <v>-1</v>
      </c>
      <c r="M355" s="219">
        <f t="shared" si="67"/>
        <v>-0.0769230769230769</v>
      </c>
      <c r="N355" s="409">
        <v>12</v>
      </c>
      <c r="O355">
        <f t="shared" si="62"/>
        <v>7</v>
      </c>
    </row>
    <row r="356" ht="15.75" spans="1:16">
      <c r="A356" s="422">
        <v>2070105</v>
      </c>
      <c r="B356" s="415" t="s">
        <v>373</v>
      </c>
      <c r="C356" s="409">
        <v>0</v>
      </c>
      <c r="D356" s="409">
        <v>0</v>
      </c>
      <c r="E356" s="409">
        <v>0</v>
      </c>
      <c r="F356" s="420"/>
      <c r="G356" s="409">
        <v>0</v>
      </c>
      <c r="H356" s="420"/>
      <c r="I356" s="417">
        <f t="shared" si="63"/>
        <v>0</v>
      </c>
      <c r="J356" s="409">
        <v>0</v>
      </c>
      <c r="K356" s="418"/>
      <c r="L356" s="419">
        <f t="shared" si="66"/>
        <v>0</v>
      </c>
      <c r="M356" s="219" t="str">
        <f t="shared" si="67"/>
        <v/>
      </c>
      <c r="N356" s="409">
        <v>0</v>
      </c>
      <c r="O356">
        <f t="shared" si="62"/>
        <v>7</v>
      </c>
      <c r="P356" t="s">
        <v>156</v>
      </c>
    </row>
    <row r="357" ht="15.75" spans="1:16">
      <c r="A357" s="422">
        <v>2070106</v>
      </c>
      <c r="B357" s="415" t="s">
        <v>374</v>
      </c>
      <c r="C357" s="416">
        <v>22</v>
      </c>
      <c r="D357" s="416">
        <v>22</v>
      </c>
      <c r="E357" s="416">
        <v>22</v>
      </c>
      <c r="F357" s="219">
        <v>1</v>
      </c>
      <c r="G357" s="416">
        <v>22</v>
      </c>
      <c r="H357" s="219"/>
      <c r="I357" s="417">
        <f t="shared" si="63"/>
        <v>19</v>
      </c>
      <c r="J357" s="416">
        <v>19</v>
      </c>
      <c r="K357" s="418"/>
      <c r="L357" s="419">
        <f t="shared" si="66"/>
        <v>-3</v>
      </c>
      <c r="M357" s="219">
        <f t="shared" si="67"/>
        <v>-0.136363636363636</v>
      </c>
      <c r="N357" s="409">
        <v>0</v>
      </c>
      <c r="O357">
        <f t="shared" si="62"/>
        <v>7</v>
      </c>
    </row>
    <row r="358" ht="15.75" spans="1:16">
      <c r="A358" s="422">
        <v>2070107</v>
      </c>
      <c r="B358" s="415" t="s">
        <v>375</v>
      </c>
      <c r="C358" s="416">
        <v>11</v>
      </c>
      <c r="D358" s="416">
        <v>11</v>
      </c>
      <c r="E358" s="416">
        <v>12</v>
      </c>
      <c r="F358" s="219">
        <v>1.0909</v>
      </c>
      <c r="G358" s="416">
        <v>-22</v>
      </c>
      <c r="H358" s="219">
        <v>-0.6471</v>
      </c>
      <c r="I358" s="417">
        <f t="shared" si="63"/>
        <v>11</v>
      </c>
      <c r="J358" s="416">
        <v>11</v>
      </c>
      <c r="K358" s="418"/>
      <c r="L358" s="419">
        <f t="shared" si="66"/>
        <v>0</v>
      </c>
      <c r="M358" s="219">
        <f t="shared" si="67"/>
        <v>0</v>
      </c>
      <c r="N358" s="409">
        <v>34</v>
      </c>
      <c r="O358">
        <f t="shared" si="62"/>
        <v>7</v>
      </c>
    </row>
    <row r="359" ht="15.75" spans="1:16">
      <c r="A359" s="422">
        <v>2070108</v>
      </c>
      <c r="B359" s="415" t="s">
        <v>376</v>
      </c>
      <c r="C359" s="416">
        <v>26</v>
      </c>
      <c r="D359" s="416">
        <v>44</v>
      </c>
      <c r="E359" s="416">
        <v>41</v>
      </c>
      <c r="F359" s="219">
        <v>0.9318</v>
      </c>
      <c r="G359" s="416">
        <v>7</v>
      </c>
      <c r="H359" s="219">
        <v>0.2059</v>
      </c>
      <c r="I359" s="417">
        <f t="shared" si="63"/>
        <v>4</v>
      </c>
      <c r="J359" s="416">
        <v>0</v>
      </c>
      <c r="K359" s="418">
        <v>4</v>
      </c>
      <c r="L359" s="419">
        <f t="shared" si="66"/>
        <v>-22</v>
      </c>
      <c r="M359" s="219">
        <f t="shared" si="67"/>
        <v>-0.846153846153846</v>
      </c>
      <c r="N359" s="409">
        <v>34</v>
      </c>
      <c r="O359">
        <f t="shared" si="62"/>
        <v>7</v>
      </c>
    </row>
    <row r="360" ht="15.75" spans="1:16">
      <c r="A360" s="422">
        <v>2070109</v>
      </c>
      <c r="B360" s="415" t="s">
        <v>377</v>
      </c>
      <c r="C360" s="416">
        <v>12</v>
      </c>
      <c r="D360" s="416">
        <v>12</v>
      </c>
      <c r="E360" s="416">
        <v>11</v>
      </c>
      <c r="F360" s="219">
        <v>0.9167</v>
      </c>
      <c r="G360" s="416">
        <v>-87</v>
      </c>
      <c r="H360" s="219">
        <v>-0.8878</v>
      </c>
      <c r="I360" s="417">
        <f t="shared" si="63"/>
        <v>13</v>
      </c>
      <c r="J360" s="416">
        <v>13</v>
      </c>
      <c r="K360" s="418"/>
      <c r="L360" s="419">
        <f t="shared" si="66"/>
        <v>1</v>
      </c>
      <c r="M360" s="219">
        <f t="shared" si="67"/>
        <v>0.0833333333333333</v>
      </c>
      <c r="N360" s="409">
        <v>98</v>
      </c>
      <c r="O360">
        <f t="shared" si="62"/>
        <v>7</v>
      </c>
    </row>
    <row r="361" ht="15.75" spans="1:16">
      <c r="A361" s="422">
        <v>2070110</v>
      </c>
      <c r="B361" s="415" t="s">
        <v>378</v>
      </c>
      <c r="C361" s="409">
        <v>0</v>
      </c>
      <c r="D361" s="409">
        <v>0</v>
      </c>
      <c r="E361" s="409">
        <v>0</v>
      </c>
      <c r="F361" s="420"/>
      <c r="G361" s="409">
        <v>0</v>
      </c>
      <c r="H361" s="420"/>
      <c r="I361" s="417">
        <f t="shared" si="63"/>
        <v>0</v>
      </c>
      <c r="J361" s="409">
        <v>0</v>
      </c>
      <c r="K361" s="418"/>
      <c r="L361" s="419">
        <f t="shared" si="66"/>
        <v>0</v>
      </c>
      <c r="M361" s="219" t="str">
        <f t="shared" si="67"/>
        <v/>
      </c>
      <c r="N361" s="409">
        <v>0</v>
      </c>
      <c r="O361">
        <f t="shared" si="62"/>
        <v>7</v>
      </c>
      <c r="P361" t="s">
        <v>156</v>
      </c>
    </row>
    <row r="362" ht="15.75" spans="1:16">
      <c r="A362" s="422">
        <v>2070111</v>
      </c>
      <c r="B362" s="415" t="s">
        <v>379</v>
      </c>
      <c r="C362" s="416">
        <v>0</v>
      </c>
      <c r="D362" s="416">
        <v>0</v>
      </c>
      <c r="E362" s="416">
        <v>0</v>
      </c>
      <c r="F362" s="219"/>
      <c r="G362" s="416">
        <v>-1</v>
      </c>
      <c r="H362" s="219">
        <v>-1</v>
      </c>
      <c r="I362" s="417">
        <f t="shared" si="63"/>
        <v>0</v>
      </c>
      <c r="J362" s="416">
        <v>0</v>
      </c>
      <c r="K362" s="418"/>
      <c r="L362" s="419">
        <f t="shared" si="66"/>
        <v>0</v>
      </c>
      <c r="M362" s="219" t="str">
        <f t="shared" si="67"/>
        <v/>
      </c>
      <c r="N362" s="409">
        <v>1</v>
      </c>
      <c r="O362">
        <f t="shared" si="62"/>
        <v>7</v>
      </c>
    </row>
    <row r="363" ht="15.75" spans="1:16">
      <c r="A363" s="422">
        <v>2070112</v>
      </c>
      <c r="B363" s="415" t="s">
        <v>380</v>
      </c>
      <c r="C363" s="409">
        <v>0</v>
      </c>
      <c r="D363" s="409">
        <v>0</v>
      </c>
      <c r="E363" s="409">
        <v>0</v>
      </c>
      <c r="F363" s="420"/>
      <c r="G363" s="409">
        <v>0</v>
      </c>
      <c r="H363" s="420"/>
      <c r="I363" s="417">
        <f t="shared" si="63"/>
        <v>0</v>
      </c>
      <c r="J363" s="409">
        <v>0</v>
      </c>
      <c r="K363" s="418"/>
      <c r="L363" s="419">
        <f t="shared" si="66"/>
        <v>0</v>
      </c>
      <c r="M363" s="219" t="str">
        <f t="shared" si="67"/>
        <v/>
      </c>
      <c r="N363" s="409">
        <v>0</v>
      </c>
      <c r="O363">
        <f t="shared" si="62"/>
        <v>7</v>
      </c>
      <c r="P363" t="s">
        <v>156</v>
      </c>
    </row>
    <row r="364" ht="15.75" spans="1:16">
      <c r="A364" s="422">
        <v>2070113</v>
      </c>
      <c r="B364" s="415" t="s">
        <v>381</v>
      </c>
      <c r="C364" s="409">
        <v>0</v>
      </c>
      <c r="D364" s="409">
        <v>0</v>
      </c>
      <c r="E364" s="409">
        <v>0</v>
      </c>
      <c r="F364" s="420"/>
      <c r="G364" s="409">
        <v>0</v>
      </c>
      <c r="H364" s="420"/>
      <c r="I364" s="417">
        <f t="shared" si="63"/>
        <v>0</v>
      </c>
      <c r="J364" s="409">
        <v>0</v>
      </c>
      <c r="K364" s="418"/>
      <c r="L364" s="419">
        <f t="shared" si="66"/>
        <v>0</v>
      </c>
      <c r="M364" s="219" t="str">
        <f t="shared" si="67"/>
        <v/>
      </c>
      <c r="N364" s="409">
        <v>0</v>
      </c>
      <c r="O364">
        <f t="shared" si="62"/>
        <v>7</v>
      </c>
      <c r="P364" t="s">
        <v>156</v>
      </c>
    </row>
    <row r="365" ht="15.75" spans="1:16">
      <c r="A365" s="422">
        <v>2070114</v>
      </c>
      <c r="B365" s="415" t="s">
        <v>382</v>
      </c>
      <c r="C365" s="409">
        <v>0</v>
      </c>
      <c r="D365" s="409">
        <v>0</v>
      </c>
      <c r="E365" s="409">
        <v>0</v>
      </c>
      <c r="F365" s="420"/>
      <c r="G365" s="409">
        <v>0</v>
      </c>
      <c r="H365" s="420"/>
      <c r="I365" s="417">
        <f t="shared" si="63"/>
        <v>0</v>
      </c>
      <c r="J365" s="409">
        <v>0</v>
      </c>
      <c r="K365" s="418"/>
      <c r="L365" s="419">
        <f t="shared" si="66"/>
        <v>0</v>
      </c>
      <c r="M365" s="219" t="str">
        <f t="shared" si="67"/>
        <v/>
      </c>
      <c r="N365" s="409">
        <v>0</v>
      </c>
      <c r="O365">
        <f t="shared" si="62"/>
        <v>7</v>
      </c>
      <c r="P365" t="s">
        <v>156</v>
      </c>
    </row>
    <row r="366" ht="15.75" spans="1:16">
      <c r="A366" s="422">
        <v>2070199</v>
      </c>
      <c r="B366" s="415" t="s">
        <v>383</v>
      </c>
      <c r="C366" s="416">
        <v>219</v>
      </c>
      <c r="D366" s="416">
        <v>982</v>
      </c>
      <c r="E366" s="416">
        <v>748</v>
      </c>
      <c r="F366" s="219">
        <v>0.7617</v>
      </c>
      <c r="G366" s="416">
        <v>-523</v>
      </c>
      <c r="H366" s="219">
        <v>-0.4115</v>
      </c>
      <c r="I366" s="417">
        <f t="shared" si="63"/>
        <v>80</v>
      </c>
      <c r="J366" s="416">
        <v>80</v>
      </c>
      <c r="K366" s="418"/>
      <c r="L366" s="419">
        <f t="shared" si="66"/>
        <v>-139</v>
      </c>
      <c r="M366" s="219">
        <f t="shared" si="67"/>
        <v>-0.634703196347032</v>
      </c>
      <c r="N366" s="409">
        <v>1271</v>
      </c>
      <c r="O366">
        <f t="shared" si="62"/>
        <v>7</v>
      </c>
    </row>
    <row r="367" ht="15.75" spans="1:16">
      <c r="A367" s="410">
        <v>20702</v>
      </c>
      <c r="B367" s="421" t="s">
        <v>384</v>
      </c>
      <c r="C367" s="412">
        <v>21</v>
      </c>
      <c r="D367" s="412">
        <v>21</v>
      </c>
      <c r="E367" s="412">
        <v>21</v>
      </c>
      <c r="F367" s="407">
        <v>1</v>
      </c>
      <c r="G367" s="412">
        <v>-85</v>
      </c>
      <c r="H367" s="407">
        <v>-0.8019</v>
      </c>
      <c r="I367" s="406">
        <f t="shared" si="63"/>
        <v>308</v>
      </c>
      <c r="J367" s="412">
        <v>308</v>
      </c>
      <c r="K367" s="413">
        <f>SUM(K368:K374)</f>
        <v>0</v>
      </c>
      <c r="L367" s="406">
        <f t="shared" si="66"/>
        <v>287</v>
      </c>
      <c r="M367" s="407">
        <f t="shared" si="67"/>
        <v>13.6666666666667</v>
      </c>
      <c r="N367" s="409">
        <v>106</v>
      </c>
      <c r="O367">
        <f t="shared" si="62"/>
        <v>5</v>
      </c>
    </row>
    <row r="368" ht="15.75" spans="1:16">
      <c r="A368" s="422">
        <v>2070201</v>
      </c>
      <c r="B368" s="415" t="s">
        <v>152</v>
      </c>
      <c r="C368" s="409">
        <v>0</v>
      </c>
      <c r="D368" s="409">
        <v>0</v>
      </c>
      <c r="E368" s="409">
        <v>0</v>
      </c>
      <c r="F368" s="420"/>
      <c r="G368" s="409">
        <v>0</v>
      </c>
      <c r="H368" s="420"/>
      <c r="I368" s="417">
        <f t="shared" si="63"/>
        <v>0</v>
      </c>
      <c r="J368" s="409">
        <v>0</v>
      </c>
      <c r="K368" s="418"/>
      <c r="L368" s="419">
        <f t="shared" ref="L368:L375" si="68">I368-C368</f>
        <v>0</v>
      </c>
      <c r="M368" s="219" t="str">
        <f t="shared" ref="M368:M375" si="69">IFERROR(L368/C368,"")</f>
        <v/>
      </c>
      <c r="N368" s="409">
        <v>0</v>
      </c>
      <c r="O368">
        <f t="shared" si="62"/>
        <v>7</v>
      </c>
      <c r="P368" t="s">
        <v>156</v>
      </c>
    </row>
    <row r="369" ht="15.75" spans="1:16">
      <c r="A369" s="422">
        <v>2070202</v>
      </c>
      <c r="B369" s="415" t="s">
        <v>153</v>
      </c>
      <c r="C369" s="409">
        <v>0</v>
      </c>
      <c r="D369" s="409">
        <v>0</v>
      </c>
      <c r="E369" s="409">
        <v>0</v>
      </c>
      <c r="F369" s="420"/>
      <c r="G369" s="409">
        <v>0</v>
      </c>
      <c r="H369" s="420"/>
      <c r="I369" s="417">
        <f t="shared" si="63"/>
        <v>0</v>
      </c>
      <c r="J369" s="409">
        <v>0</v>
      </c>
      <c r="K369" s="418"/>
      <c r="L369" s="419">
        <f t="shared" si="68"/>
        <v>0</v>
      </c>
      <c r="M369" s="219" t="str">
        <f t="shared" si="69"/>
        <v/>
      </c>
      <c r="N369" s="409">
        <v>0</v>
      </c>
      <c r="O369">
        <f t="shared" si="62"/>
        <v>7</v>
      </c>
      <c r="P369" t="s">
        <v>156</v>
      </c>
    </row>
    <row r="370" ht="15.75" spans="1:16">
      <c r="A370" s="422">
        <v>2070203</v>
      </c>
      <c r="B370" s="415" t="s">
        <v>154</v>
      </c>
      <c r="C370" s="409">
        <v>0</v>
      </c>
      <c r="D370" s="409">
        <v>0</v>
      </c>
      <c r="E370" s="409">
        <v>0</v>
      </c>
      <c r="F370" s="420"/>
      <c r="G370" s="409">
        <v>0</v>
      </c>
      <c r="H370" s="420"/>
      <c r="I370" s="417">
        <f t="shared" si="63"/>
        <v>0</v>
      </c>
      <c r="J370" s="409">
        <v>0</v>
      </c>
      <c r="K370" s="418"/>
      <c r="L370" s="419">
        <f t="shared" si="68"/>
        <v>0</v>
      </c>
      <c r="M370" s="219" t="str">
        <f t="shared" si="69"/>
        <v/>
      </c>
      <c r="N370" s="409">
        <v>0</v>
      </c>
      <c r="O370">
        <f t="shared" si="62"/>
        <v>7</v>
      </c>
      <c r="P370" t="s">
        <v>156</v>
      </c>
    </row>
    <row r="371" ht="15.75" spans="1:16">
      <c r="A371" s="422">
        <v>2070204</v>
      </c>
      <c r="B371" s="415" t="s">
        <v>385</v>
      </c>
      <c r="C371" s="416">
        <v>9</v>
      </c>
      <c r="D371" s="416">
        <v>9</v>
      </c>
      <c r="E371" s="416">
        <v>9</v>
      </c>
      <c r="F371" s="219">
        <v>1</v>
      </c>
      <c r="G371" s="416">
        <v>1</v>
      </c>
      <c r="H371" s="219">
        <v>0.125</v>
      </c>
      <c r="I371" s="417">
        <f t="shared" si="63"/>
        <v>296</v>
      </c>
      <c r="J371" s="416">
        <v>296</v>
      </c>
      <c r="K371" s="418"/>
      <c r="L371" s="419">
        <f t="shared" si="68"/>
        <v>287</v>
      </c>
      <c r="M371" s="219">
        <f t="shared" si="69"/>
        <v>31.8888888888889</v>
      </c>
      <c r="N371" s="409">
        <v>8</v>
      </c>
      <c r="O371">
        <f t="shared" si="62"/>
        <v>7</v>
      </c>
    </row>
    <row r="372" ht="15.75" spans="1:16">
      <c r="A372" s="422">
        <v>2070205</v>
      </c>
      <c r="B372" s="415" t="s">
        <v>386</v>
      </c>
      <c r="C372" s="416">
        <v>12</v>
      </c>
      <c r="D372" s="416">
        <v>12</v>
      </c>
      <c r="E372" s="416">
        <v>12</v>
      </c>
      <c r="F372" s="219">
        <v>1</v>
      </c>
      <c r="G372" s="416">
        <v>-83</v>
      </c>
      <c r="H372" s="219">
        <v>-0.8737</v>
      </c>
      <c r="I372" s="417">
        <f t="shared" si="63"/>
        <v>12</v>
      </c>
      <c r="J372" s="416">
        <v>12</v>
      </c>
      <c r="K372" s="418"/>
      <c r="L372" s="419">
        <f t="shared" si="68"/>
        <v>0</v>
      </c>
      <c r="M372" s="219">
        <f t="shared" si="69"/>
        <v>0</v>
      </c>
      <c r="N372" s="409">
        <v>95</v>
      </c>
      <c r="O372">
        <f t="shared" si="62"/>
        <v>7</v>
      </c>
    </row>
    <row r="373" ht="15.75" spans="1:16">
      <c r="A373" s="422">
        <v>2070206</v>
      </c>
      <c r="B373" s="415" t="s">
        <v>387</v>
      </c>
      <c r="C373" s="409">
        <v>0</v>
      </c>
      <c r="D373" s="409">
        <v>0</v>
      </c>
      <c r="E373" s="409">
        <v>0</v>
      </c>
      <c r="F373" s="420"/>
      <c r="G373" s="409">
        <v>0</v>
      </c>
      <c r="H373" s="420"/>
      <c r="I373" s="417">
        <f t="shared" si="63"/>
        <v>0</v>
      </c>
      <c r="J373" s="409">
        <v>0</v>
      </c>
      <c r="K373" s="418"/>
      <c r="L373" s="419">
        <f t="shared" si="68"/>
        <v>0</v>
      </c>
      <c r="M373" s="219" t="str">
        <f t="shared" si="69"/>
        <v/>
      </c>
      <c r="N373" s="409">
        <v>0</v>
      </c>
      <c r="O373">
        <f t="shared" si="62"/>
        <v>7</v>
      </c>
      <c r="P373" t="s">
        <v>156</v>
      </c>
    </row>
    <row r="374" ht="15.75" spans="1:16">
      <c r="A374" s="422">
        <v>2070299</v>
      </c>
      <c r="B374" s="415" t="s">
        <v>388</v>
      </c>
      <c r="C374" s="416">
        <v>0</v>
      </c>
      <c r="D374" s="416">
        <v>0</v>
      </c>
      <c r="E374" s="416">
        <v>0</v>
      </c>
      <c r="F374" s="219"/>
      <c r="G374" s="416">
        <v>-3</v>
      </c>
      <c r="H374" s="219">
        <v>-1</v>
      </c>
      <c r="I374" s="417">
        <f t="shared" si="63"/>
        <v>0</v>
      </c>
      <c r="J374" s="416">
        <v>0</v>
      </c>
      <c r="K374" s="418"/>
      <c r="L374" s="419">
        <f t="shared" si="68"/>
        <v>0</v>
      </c>
      <c r="M374" s="219" t="str">
        <f t="shared" si="69"/>
        <v/>
      </c>
      <c r="N374" s="409">
        <v>3</v>
      </c>
      <c r="O374">
        <f t="shared" si="62"/>
        <v>7</v>
      </c>
    </row>
    <row r="375" ht="15.75" spans="1:16">
      <c r="A375" s="410">
        <v>20703</v>
      </c>
      <c r="B375" s="421" t="s">
        <v>389</v>
      </c>
      <c r="C375" s="412">
        <v>67</v>
      </c>
      <c r="D375" s="412">
        <v>230</v>
      </c>
      <c r="E375" s="412">
        <v>214</v>
      </c>
      <c r="F375" s="407">
        <v>0.9304</v>
      </c>
      <c r="G375" s="412">
        <v>127</v>
      </c>
      <c r="H375" s="407">
        <v>1.4598</v>
      </c>
      <c r="I375" s="406">
        <f t="shared" si="63"/>
        <v>42</v>
      </c>
      <c r="J375" s="412">
        <v>42</v>
      </c>
      <c r="K375" s="413">
        <f>SUM(K376:K385)</f>
        <v>0</v>
      </c>
      <c r="L375" s="406">
        <f t="shared" si="68"/>
        <v>-25</v>
      </c>
      <c r="M375" s="407">
        <f t="shared" si="69"/>
        <v>-0.373134328358209</v>
      </c>
      <c r="N375" s="409">
        <v>87</v>
      </c>
      <c r="O375">
        <f t="shared" si="62"/>
        <v>5</v>
      </c>
    </row>
    <row r="376" ht="15.75" spans="1:16">
      <c r="A376" s="422">
        <v>2070301</v>
      </c>
      <c r="B376" s="415" t="s">
        <v>152</v>
      </c>
      <c r="C376" s="409">
        <v>0</v>
      </c>
      <c r="D376" s="409">
        <v>0</v>
      </c>
      <c r="E376" s="409">
        <v>0</v>
      </c>
      <c r="F376" s="420"/>
      <c r="G376" s="409">
        <v>0</v>
      </c>
      <c r="H376" s="420"/>
      <c r="I376" s="417">
        <f t="shared" si="63"/>
        <v>0</v>
      </c>
      <c r="J376" s="409">
        <v>0</v>
      </c>
      <c r="K376" s="418"/>
      <c r="L376" s="419">
        <f t="shared" ref="L376:L386" si="70">I376-C376</f>
        <v>0</v>
      </c>
      <c r="M376" s="219" t="str">
        <f t="shared" ref="M376:M386" si="71">IFERROR(L376/C376,"")</f>
        <v/>
      </c>
      <c r="N376" s="409">
        <v>0</v>
      </c>
      <c r="O376">
        <f t="shared" si="62"/>
        <v>7</v>
      </c>
      <c r="P376" t="s">
        <v>156</v>
      </c>
    </row>
    <row r="377" ht="15.75" spans="1:16">
      <c r="A377" s="422">
        <v>2070302</v>
      </c>
      <c r="B377" s="415" t="s">
        <v>153</v>
      </c>
      <c r="C377" s="409">
        <v>0</v>
      </c>
      <c r="D377" s="409">
        <v>0</v>
      </c>
      <c r="E377" s="409">
        <v>0</v>
      </c>
      <c r="F377" s="420"/>
      <c r="G377" s="409">
        <v>0</v>
      </c>
      <c r="H377" s="420"/>
      <c r="I377" s="417">
        <f t="shared" si="63"/>
        <v>0</v>
      </c>
      <c r="J377" s="409">
        <v>0</v>
      </c>
      <c r="K377" s="418"/>
      <c r="L377" s="419">
        <f t="shared" si="70"/>
        <v>0</v>
      </c>
      <c r="M377" s="219" t="str">
        <f t="shared" si="71"/>
        <v/>
      </c>
      <c r="N377" s="409">
        <v>0</v>
      </c>
      <c r="O377">
        <f t="shared" si="62"/>
        <v>7</v>
      </c>
      <c r="P377" t="s">
        <v>156</v>
      </c>
    </row>
    <row r="378" ht="15.75" spans="1:16">
      <c r="A378" s="422">
        <v>2070303</v>
      </c>
      <c r="B378" s="415" t="s">
        <v>154</v>
      </c>
      <c r="C378" s="409">
        <v>0</v>
      </c>
      <c r="D378" s="409">
        <v>0</v>
      </c>
      <c r="E378" s="409">
        <v>0</v>
      </c>
      <c r="F378" s="420"/>
      <c r="G378" s="409">
        <v>0</v>
      </c>
      <c r="H378" s="420"/>
      <c r="I378" s="417">
        <f t="shared" si="63"/>
        <v>0</v>
      </c>
      <c r="J378" s="409">
        <v>0</v>
      </c>
      <c r="K378" s="418"/>
      <c r="L378" s="419">
        <f t="shared" si="70"/>
        <v>0</v>
      </c>
      <c r="M378" s="219" t="str">
        <f t="shared" si="71"/>
        <v/>
      </c>
      <c r="N378" s="409">
        <v>0</v>
      </c>
      <c r="O378">
        <f t="shared" si="62"/>
        <v>7</v>
      </c>
      <c r="P378" t="s">
        <v>156</v>
      </c>
    </row>
    <row r="379" ht="15.75" spans="1:16">
      <c r="A379" s="422">
        <v>2070304</v>
      </c>
      <c r="B379" s="415" t="s">
        <v>390</v>
      </c>
      <c r="C379" s="409">
        <v>0</v>
      </c>
      <c r="D379" s="409">
        <v>0</v>
      </c>
      <c r="E379" s="409">
        <v>0</v>
      </c>
      <c r="F379" s="420"/>
      <c r="G379" s="409">
        <v>0</v>
      </c>
      <c r="H379" s="420"/>
      <c r="I379" s="417">
        <f t="shared" si="63"/>
        <v>0</v>
      </c>
      <c r="J379" s="409">
        <v>0</v>
      </c>
      <c r="K379" s="418"/>
      <c r="L379" s="419">
        <f t="shared" si="70"/>
        <v>0</v>
      </c>
      <c r="M379" s="219" t="str">
        <f t="shared" si="71"/>
        <v/>
      </c>
      <c r="N379" s="409">
        <v>0</v>
      </c>
      <c r="O379">
        <f t="shared" si="62"/>
        <v>7</v>
      </c>
      <c r="P379" t="s">
        <v>156</v>
      </c>
    </row>
    <row r="380" ht="15.75" spans="1:16">
      <c r="A380" s="422">
        <v>2070305</v>
      </c>
      <c r="B380" s="415" t="s">
        <v>391</v>
      </c>
      <c r="C380" s="409">
        <v>0</v>
      </c>
      <c r="D380" s="409">
        <v>0</v>
      </c>
      <c r="E380" s="409">
        <v>0</v>
      </c>
      <c r="F380" s="420"/>
      <c r="G380" s="409">
        <v>0</v>
      </c>
      <c r="H380" s="420"/>
      <c r="I380" s="417">
        <f t="shared" si="63"/>
        <v>0</v>
      </c>
      <c r="J380" s="409">
        <v>0</v>
      </c>
      <c r="K380" s="418"/>
      <c r="L380" s="419">
        <f t="shared" si="70"/>
        <v>0</v>
      </c>
      <c r="M380" s="219" t="str">
        <f t="shared" si="71"/>
        <v/>
      </c>
      <c r="N380" s="409">
        <v>0</v>
      </c>
      <c r="O380">
        <f t="shared" si="62"/>
        <v>7</v>
      </c>
      <c r="P380" t="s">
        <v>156</v>
      </c>
    </row>
    <row r="381" ht="15.75" spans="1:16">
      <c r="A381" s="422">
        <v>2070306</v>
      </c>
      <c r="B381" s="415" t="s">
        <v>392</v>
      </c>
      <c r="C381" s="416">
        <v>2</v>
      </c>
      <c r="D381" s="416">
        <v>1</v>
      </c>
      <c r="E381" s="416">
        <v>0</v>
      </c>
      <c r="F381" s="219">
        <v>0</v>
      </c>
      <c r="G381" s="416">
        <v>0</v>
      </c>
      <c r="H381" s="219"/>
      <c r="I381" s="417">
        <f t="shared" si="63"/>
        <v>1</v>
      </c>
      <c r="J381" s="416">
        <v>1</v>
      </c>
      <c r="K381" s="418"/>
      <c r="L381" s="419">
        <f t="shared" si="70"/>
        <v>-1</v>
      </c>
      <c r="M381" s="219">
        <f t="shared" si="71"/>
        <v>-0.5</v>
      </c>
      <c r="N381" s="409">
        <v>0</v>
      </c>
      <c r="O381">
        <f t="shared" si="62"/>
        <v>7</v>
      </c>
    </row>
    <row r="382" ht="15.75" spans="1:16">
      <c r="A382" s="422">
        <v>2070307</v>
      </c>
      <c r="B382" s="415" t="s">
        <v>393</v>
      </c>
      <c r="C382" s="416">
        <v>31</v>
      </c>
      <c r="D382" s="416">
        <v>53</v>
      </c>
      <c r="E382" s="416">
        <v>53</v>
      </c>
      <c r="F382" s="219">
        <v>1</v>
      </c>
      <c r="G382" s="416">
        <v>12</v>
      </c>
      <c r="H382" s="219">
        <v>0.2927</v>
      </c>
      <c r="I382" s="417">
        <f t="shared" si="63"/>
        <v>37</v>
      </c>
      <c r="J382" s="416">
        <v>37</v>
      </c>
      <c r="K382" s="418"/>
      <c r="L382" s="419">
        <f t="shared" si="70"/>
        <v>6</v>
      </c>
      <c r="M382" s="219">
        <f t="shared" si="71"/>
        <v>0.193548387096774</v>
      </c>
      <c r="N382" s="409">
        <v>41</v>
      </c>
      <c r="O382">
        <f t="shared" si="62"/>
        <v>7</v>
      </c>
    </row>
    <row r="383" ht="15.75" spans="1:16">
      <c r="A383" s="422">
        <v>2070308</v>
      </c>
      <c r="B383" s="415" t="s">
        <v>394</v>
      </c>
      <c r="C383" s="416">
        <v>34</v>
      </c>
      <c r="D383" s="416">
        <v>100</v>
      </c>
      <c r="E383" s="416">
        <v>85</v>
      </c>
      <c r="F383" s="219">
        <v>0.85</v>
      </c>
      <c r="G383" s="416">
        <v>39</v>
      </c>
      <c r="H383" s="219">
        <v>0.8478</v>
      </c>
      <c r="I383" s="417">
        <f t="shared" si="63"/>
        <v>4</v>
      </c>
      <c r="J383" s="416">
        <v>4</v>
      </c>
      <c r="K383" s="418"/>
      <c r="L383" s="419">
        <f t="shared" si="70"/>
        <v>-30</v>
      </c>
      <c r="M383" s="219">
        <f t="shared" si="71"/>
        <v>-0.882352941176471</v>
      </c>
      <c r="N383" s="409">
        <v>46</v>
      </c>
      <c r="O383">
        <f t="shared" si="62"/>
        <v>7</v>
      </c>
    </row>
    <row r="384" ht="15.75" spans="1:16">
      <c r="A384" s="422">
        <v>2070309</v>
      </c>
      <c r="B384" s="415" t="s">
        <v>395</v>
      </c>
      <c r="C384" s="409">
        <v>0</v>
      </c>
      <c r="D384" s="409">
        <v>0</v>
      </c>
      <c r="E384" s="409">
        <v>0</v>
      </c>
      <c r="F384" s="420"/>
      <c r="G384" s="409">
        <v>0</v>
      </c>
      <c r="H384" s="420"/>
      <c r="I384" s="417">
        <f t="shared" si="63"/>
        <v>0</v>
      </c>
      <c r="J384" s="409">
        <v>0</v>
      </c>
      <c r="K384" s="418"/>
      <c r="L384" s="419">
        <f t="shared" si="70"/>
        <v>0</v>
      </c>
      <c r="M384" s="219" t="str">
        <f t="shared" si="71"/>
        <v/>
      </c>
      <c r="N384" s="409">
        <v>0</v>
      </c>
      <c r="O384">
        <f t="shared" si="62"/>
        <v>7</v>
      </c>
      <c r="P384" t="s">
        <v>156</v>
      </c>
    </row>
    <row r="385" ht="15.75" spans="1:16">
      <c r="A385" s="422">
        <v>2070399</v>
      </c>
      <c r="B385" s="415" t="s">
        <v>396</v>
      </c>
      <c r="C385" s="416">
        <v>0</v>
      </c>
      <c r="D385" s="416">
        <v>76</v>
      </c>
      <c r="E385" s="416">
        <v>76</v>
      </c>
      <c r="F385" s="219">
        <v>1</v>
      </c>
      <c r="G385" s="416">
        <v>76</v>
      </c>
      <c r="H385" s="219"/>
      <c r="I385" s="417">
        <f t="shared" si="63"/>
        <v>0</v>
      </c>
      <c r="J385" s="416">
        <v>0</v>
      </c>
      <c r="K385" s="418"/>
      <c r="L385" s="419">
        <f t="shared" si="70"/>
        <v>0</v>
      </c>
      <c r="M385" s="219" t="str">
        <f t="shared" si="71"/>
        <v/>
      </c>
      <c r="N385" s="409">
        <v>0</v>
      </c>
      <c r="O385">
        <f t="shared" si="62"/>
        <v>7</v>
      </c>
    </row>
    <row r="386" ht="15.75" spans="1:16">
      <c r="A386" s="410">
        <v>20706</v>
      </c>
      <c r="B386" s="421" t="s">
        <v>397</v>
      </c>
      <c r="C386" s="412">
        <v>0</v>
      </c>
      <c r="D386" s="412">
        <v>22</v>
      </c>
      <c r="E386" s="412">
        <v>22</v>
      </c>
      <c r="F386" s="407">
        <v>1</v>
      </c>
      <c r="G386" s="412">
        <v>0</v>
      </c>
      <c r="H386" s="407">
        <v>0</v>
      </c>
      <c r="I386" s="406">
        <f t="shared" si="63"/>
        <v>0</v>
      </c>
      <c r="J386" s="412">
        <v>0</v>
      </c>
      <c r="K386" s="413">
        <f>SUM(K387:K394)</f>
        <v>0</v>
      </c>
      <c r="L386" s="406">
        <f t="shared" si="70"/>
        <v>0</v>
      </c>
      <c r="M386" s="407" t="str">
        <f t="shared" si="71"/>
        <v/>
      </c>
      <c r="N386" s="409">
        <v>22</v>
      </c>
      <c r="O386">
        <f t="shared" si="62"/>
        <v>5</v>
      </c>
    </row>
    <row r="387" ht="15.75" spans="1:16">
      <c r="A387" s="422">
        <v>2070601</v>
      </c>
      <c r="B387" s="415" t="s">
        <v>152</v>
      </c>
      <c r="C387" s="409">
        <v>0</v>
      </c>
      <c r="D387" s="409">
        <v>0</v>
      </c>
      <c r="E387" s="409">
        <v>0</v>
      </c>
      <c r="F387" s="420"/>
      <c r="G387" s="409">
        <v>0</v>
      </c>
      <c r="H387" s="420"/>
      <c r="I387" s="417">
        <f t="shared" si="63"/>
        <v>0</v>
      </c>
      <c r="J387" s="409">
        <v>0</v>
      </c>
      <c r="K387" s="418"/>
      <c r="L387" s="419">
        <f t="shared" ref="L387:L395" si="72">I387-C387</f>
        <v>0</v>
      </c>
      <c r="M387" s="219" t="str">
        <f t="shared" ref="M387:M395" si="73">IFERROR(L387/C387,"")</f>
        <v/>
      </c>
      <c r="N387" s="409">
        <v>0</v>
      </c>
      <c r="O387">
        <f t="shared" si="62"/>
        <v>7</v>
      </c>
      <c r="P387" t="s">
        <v>156</v>
      </c>
    </row>
    <row r="388" ht="15.75" spans="1:16">
      <c r="A388" s="422">
        <v>2070602</v>
      </c>
      <c r="B388" s="415" t="s">
        <v>153</v>
      </c>
      <c r="C388" s="409">
        <v>0</v>
      </c>
      <c r="D388" s="409">
        <v>0</v>
      </c>
      <c r="E388" s="409">
        <v>0</v>
      </c>
      <c r="F388" s="420"/>
      <c r="G388" s="409">
        <v>0</v>
      </c>
      <c r="H388" s="420"/>
      <c r="I388" s="417">
        <f t="shared" si="63"/>
        <v>0</v>
      </c>
      <c r="J388" s="409">
        <v>0</v>
      </c>
      <c r="K388" s="418"/>
      <c r="L388" s="419">
        <f t="shared" si="72"/>
        <v>0</v>
      </c>
      <c r="M388" s="219" t="str">
        <f t="shared" si="73"/>
        <v/>
      </c>
      <c r="N388" s="409">
        <v>0</v>
      </c>
      <c r="O388">
        <f t="shared" si="62"/>
        <v>7</v>
      </c>
      <c r="P388" t="s">
        <v>156</v>
      </c>
    </row>
    <row r="389" ht="15.75" spans="1:16">
      <c r="A389" s="422">
        <v>2070603</v>
      </c>
      <c r="B389" s="415" t="s">
        <v>154</v>
      </c>
      <c r="C389" s="409">
        <v>0</v>
      </c>
      <c r="D389" s="409">
        <v>0</v>
      </c>
      <c r="E389" s="409">
        <v>0</v>
      </c>
      <c r="F389" s="420"/>
      <c r="G389" s="409">
        <v>0</v>
      </c>
      <c r="H389" s="420"/>
      <c r="I389" s="417">
        <f t="shared" si="63"/>
        <v>0</v>
      </c>
      <c r="J389" s="409">
        <v>0</v>
      </c>
      <c r="K389" s="418"/>
      <c r="L389" s="419">
        <f t="shared" si="72"/>
        <v>0</v>
      </c>
      <c r="M389" s="219" t="str">
        <f t="shared" si="73"/>
        <v/>
      </c>
      <c r="N389" s="409">
        <v>0</v>
      </c>
      <c r="O389">
        <f t="shared" si="62"/>
        <v>7</v>
      </c>
      <c r="P389" t="s">
        <v>156</v>
      </c>
    </row>
    <row r="390" ht="15.75" spans="1:16">
      <c r="A390" s="422">
        <v>2070604</v>
      </c>
      <c r="B390" s="415" t="s">
        <v>398</v>
      </c>
      <c r="C390" s="409">
        <v>0</v>
      </c>
      <c r="D390" s="409">
        <v>0</v>
      </c>
      <c r="E390" s="409">
        <v>0</v>
      </c>
      <c r="F390" s="420"/>
      <c r="G390" s="409">
        <v>0</v>
      </c>
      <c r="H390" s="420"/>
      <c r="I390" s="417">
        <f t="shared" si="63"/>
        <v>0</v>
      </c>
      <c r="J390" s="409">
        <v>0</v>
      </c>
      <c r="K390" s="418"/>
      <c r="L390" s="419">
        <f t="shared" si="72"/>
        <v>0</v>
      </c>
      <c r="M390" s="219" t="str">
        <f t="shared" si="73"/>
        <v/>
      </c>
      <c r="N390" s="409">
        <v>0</v>
      </c>
      <c r="O390">
        <f t="shared" si="62"/>
        <v>7</v>
      </c>
      <c r="P390" t="s">
        <v>156</v>
      </c>
    </row>
    <row r="391" ht="15.75" spans="1:16">
      <c r="A391" s="422">
        <v>2070605</v>
      </c>
      <c r="B391" s="415" t="s">
        <v>399</v>
      </c>
      <c r="C391" s="409">
        <v>0</v>
      </c>
      <c r="D391" s="409">
        <v>0</v>
      </c>
      <c r="E391" s="409">
        <v>0</v>
      </c>
      <c r="F391" s="420"/>
      <c r="G391" s="409">
        <v>0</v>
      </c>
      <c r="H391" s="420"/>
      <c r="I391" s="417">
        <f t="shared" si="63"/>
        <v>0</v>
      </c>
      <c r="J391" s="409">
        <v>0</v>
      </c>
      <c r="K391" s="418"/>
      <c r="L391" s="419">
        <f t="shared" si="72"/>
        <v>0</v>
      </c>
      <c r="M391" s="219" t="str">
        <f t="shared" si="73"/>
        <v/>
      </c>
      <c r="N391" s="409">
        <v>0</v>
      </c>
      <c r="O391">
        <f t="shared" ref="O391:O454" si="74">LEN(A391)</f>
        <v>7</v>
      </c>
      <c r="P391" t="s">
        <v>156</v>
      </c>
    </row>
    <row r="392" ht="15.75" spans="1:16">
      <c r="A392" s="422">
        <v>2070606</v>
      </c>
      <c r="B392" s="415" t="s">
        <v>400</v>
      </c>
      <c r="C392" s="409">
        <v>0</v>
      </c>
      <c r="D392" s="409">
        <v>0</v>
      </c>
      <c r="E392" s="409">
        <v>0</v>
      </c>
      <c r="F392" s="420"/>
      <c r="G392" s="409">
        <v>0</v>
      </c>
      <c r="H392" s="420"/>
      <c r="I392" s="417">
        <f t="shared" ref="I392:I455" si="75">J392+K392</f>
        <v>0</v>
      </c>
      <c r="J392" s="409">
        <v>0</v>
      </c>
      <c r="K392" s="418"/>
      <c r="L392" s="419">
        <f t="shared" si="72"/>
        <v>0</v>
      </c>
      <c r="M392" s="219" t="str">
        <f t="shared" si="73"/>
        <v/>
      </c>
      <c r="N392" s="409">
        <v>0</v>
      </c>
      <c r="O392">
        <f t="shared" si="74"/>
        <v>7</v>
      </c>
      <c r="P392" t="s">
        <v>156</v>
      </c>
    </row>
    <row r="393" ht="15.75" spans="1:16">
      <c r="A393" s="422">
        <v>2070607</v>
      </c>
      <c r="B393" s="415" t="s">
        <v>401</v>
      </c>
      <c r="C393" s="416">
        <v>0</v>
      </c>
      <c r="D393" s="416">
        <v>22</v>
      </c>
      <c r="E393" s="416">
        <v>22</v>
      </c>
      <c r="F393" s="219">
        <v>1</v>
      </c>
      <c r="G393" s="416">
        <v>0</v>
      </c>
      <c r="H393" s="219">
        <v>0</v>
      </c>
      <c r="I393" s="417">
        <f t="shared" si="75"/>
        <v>0</v>
      </c>
      <c r="J393" s="416">
        <v>0</v>
      </c>
      <c r="K393" s="418"/>
      <c r="L393" s="419">
        <f t="shared" si="72"/>
        <v>0</v>
      </c>
      <c r="M393" s="219" t="str">
        <f t="shared" si="73"/>
        <v/>
      </c>
      <c r="N393" s="409">
        <v>22</v>
      </c>
      <c r="O393">
        <f t="shared" si="74"/>
        <v>7</v>
      </c>
    </row>
    <row r="394" ht="15.75" spans="1:16">
      <c r="A394" s="422">
        <v>2070699</v>
      </c>
      <c r="B394" s="415" t="s">
        <v>402</v>
      </c>
      <c r="C394" s="409">
        <v>0</v>
      </c>
      <c r="D394" s="409">
        <v>0</v>
      </c>
      <c r="E394" s="409">
        <v>0</v>
      </c>
      <c r="F394" s="420"/>
      <c r="G394" s="409">
        <v>0</v>
      </c>
      <c r="H394" s="420"/>
      <c r="I394" s="417">
        <f t="shared" si="75"/>
        <v>0</v>
      </c>
      <c r="J394" s="409">
        <v>0</v>
      </c>
      <c r="K394" s="418"/>
      <c r="L394" s="419">
        <f t="shared" si="72"/>
        <v>0</v>
      </c>
      <c r="M394" s="219" t="str">
        <f t="shared" si="73"/>
        <v/>
      </c>
      <c r="N394" s="409">
        <v>0</v>
      </c>
      <c r="O394">
        <f t="shared" si="74"/>
        <v>7</v>
      </c>
      <c r="P394" t="s">
        <v>156</v>
      </c>
    </row>
    <row r="395" ht="15.75" spans="1:16">
      <c r="A395" s="410">
        <v>20708</v>
      </c>
      <c r="B395" s="424" t="s">
        <v>403</v>
      </c>
      <c r="C395" s="412">
        <v>351</v>
      </c>
      <c r="D395" s="412">
        <v>397</v>
      </c>
      <c r="E395" s="412">
        <v>363</v>
      </c>
      <c r="F395" s="407">
        <v>0.9144</v>
      </c>
      <c r="G395" s="412">
        <v>-144</v>
      </c>
      <c r="H395" s="407">
        <v>-0.284</v>
      </c>
      <c r="I395" s="406">
        <f t="shared" si="75"/>
        <v>356</v>
      </c>
      <c r="J395" s="412">
        <v>356</v>
      </c>
      <c r="K395" s="413">
        <f>SUM(K396:K402)</f>
        <v>0</v>
      </c>
      <c r="L395" s="406">
        <f t="shared" si="72"/>
        <v>5</v>
      </c>
      <c r="M395" s="407">
        <f t="shared" si="73"/>
        <v>0.0142450142450142</v>
      </c>
      <c r="N395" s="409">
        <v>507</v>
      </c>
      <c r="O395">
        <f t="shared" si="74"/>
        <v>5</v>
      </c>
    </row>
    <row r="396" ht="15.75" spans="1:16">
      <c r="A396" s="422">
        <v>2070801</v>
      </c>
      <c r="B396" s="415" t="s">
        <v>152</v>
      </c>
      <c r="C396" s="409">
        <v>0</v>
      </c>
      <c r="D396" s="409">
        <v>0</v>
      </c>
      <c r="E396" s="409">
        <v>0</v>
      </c>
      <c r="F396" s="420"/>
      <c r="G396" s="409">
        <v>0</v>
      </c>
      <c r="H396" s="420"/>
      <c r="I396" s="417">
        <f t="shared" si="75"/>
        <v>0</v>
      </c>
      <c r="J396" s="409">
        <v>0</v>
      </c>
      <c r="K396" s="418"/>
      <c r="L396" s="419">
        <f t="shared" ref="L396:L407" si="76">I396-C396</f>
        <v>0</v>
      </c>
      <c r="M396" s="219" t="str">
        <f t="shared" ref="M396:M407" si="77">IFERROR(L396/C396,"")</f>
        <v/>
      </c>
      <c r="N396" s="409">
        <v>0</v>
      </c>
      <c r="O396">
        <f t="shared" si="74"/>
        <v>7</v>
      </c>
      <c r="P396" t="s">
        <v>156</v>
      </c>
    </row>
    <row r="397" ht="15.75" spans="1:16">
      <c r="A397" s="422">
        <v>2070802</v>
      </c>
      <c r="B397" s="415" t="s">
        <v>153</v>
      </c>
      <c r="C397" s="409">
        <v>0</v>
      </c>
      <c r="D397" s="409">
        <v>0</v>
      </c>
      <c r="E397" s="409">
        <v>0</v>
      </c>
      <c r="F397" s="420"/>
      <c r="G397" s="409">
        <v>0</v>
      </c>
      <c r="H397" s="420"/>
      <c r="I397" s="417">
        <f t="shared" si="75"/>
        <v>0</v>
      </c>
      <c r="J397" s="409">
        <v>0</v>
      </c>
      <c r="K397" s="418"/>
      <c r="L397" s="419">
        <f t="shared" si="76"/>
        <v>0</v>
      </c>
      <c r="M397" s="219" t="str">
        <f t="shared" si="77"/>
        <v/>
      </c>
      <c r="N397" s="409">
        <v>0</v>
      </c>
      <c r="O397">
        <f t="shared" si="74"/>
        <v>7</v>
      </c>
      <c r="P397" t="s">
        <v>156</v>
      </c>
    </row>
    <row r="398" ht="15.75" spans="1:16">
      <c r="A398" s="422">
        <v>2070803</v>
      </c>
      <c r="B398" s="415" t="s">
        <v>154</v>
      </c>
      <c r="C398" s="409">
        <v>0</v>
      </c>
      <c r="D398" s="409">
        <v>0</v>
      </c>
      <c r="E398" s="409">
        <v>0</v>
      </c>
      <c r="F398" s="420"/>
      <c r="G398" s="409">
        <v>0</v>
      </c>
      <c r="H398" s="420"/>
      <c r="I398" s="417">
        <f t="shared" si="75"/>
        <v>0</v>
      </c>
      <c r="J398" s="409">
        <v>0</v>
      </c>
      <c r="K398" s="418"/>
      <c r="L398" s="419">
        <f t="shared" si="76"/>
        <v>0</v>
      </c>
      <c r="M398" s="219" t="str">
        <f t="shared" si="77"/>
        <v/>
      </c>
      <c r="N398" s="409">
        <v>0</v>
      </c>
      <c r="O398">
        <f t="shared" si="74"/>
        <v>7</v>
      </c>
      <c r="P398" t="s">
        <v>156</v>
      </c>
    </row>
    <row r="399" ht="15.75" spans="1:16">
      <c r="A399" s="422">
        <v>2070806</v>
      </c>
      <c r="B399" s="415" t="s">
        <v>404</v>
      </c>
      <c r="C399" s="409">
        <v>0</v>
      </c>
      <c r="D399" s="409">
        <v>0</v>
      </c>
      <c r="E399" s="409">
        <v>0</v>
      </c>
      <c r="F399" s="420"/>
      <c r="G399" s="409">
        <v>0</v>
      </c>
      <c r="H399" s="420"/>
      <c r="I399" s="417">
        <f t="shared" si="75"/>
        <v>0</v>
      </c>
      <c r="J399" s="409">
        <v>0</v>
      </c>
      <c r="K399" s="418"/>
      <c r="L399" s="419">
        <f t="shared" si="76"/>
        <v>0</v>
      </c>
      <c r="M399" s="219" t="str">
        <f t="shared" si="77"/>
        <v/>
      </c>
      <c r="N399" s="409">
        <v>0</v>
      </c>
      <c r="O399">
        <f t="shared" si="74"/>
        <v>7</v>
      </c>
      <c r="P399" t="s">
        <v>156</v>
      </c>
    </row>
    <row r="400" ht="15.75" spans="1:16">
      <c r="A400" s="422">
        <v>2070807</v>
      </c>
      <c r="B400" s="415" t="s">
        <v>405</v>
      </c>
      <c r="C400" s="409">
        <v>0</v>
      </c>
      <c r="D400" s="409">
        <v>0</v>
      </c>
      <c r="E400" s="409">
        <v>0</v>
      </c>
      <c r="F400" s="420"/>
      <c r="G400" s="409">
        <v>0</v>
      </c>
      <c r="H400" s="420"/>
      <c r="I400" s="417">
        <f t="shared" si="75"/>
        <v>0</v>
      </c>
      <c r="J400" s="409">
        <v>0</v>
      </c>
      <c r="K400" s="418"/>
      <c r="L400" s="419">
        <f t="shared" si="76"/>
        <v>0</v>
      </c>
      <c r="M400" s="219" t="str">
        <f t="shared" si="77"/>
        <v/>
      </c>
      <c r="N400" s="409">
        <v>0</v>
      </c>
      <c r="O400">
        <f t="shared" si="74"/>
        <v>7</v>
      </c>
      <c r="P400" t="s">
        <v>156</v>
      </c>
    </row>
    <row r="401" ht="15.75" spans="1:16">
      <c r="A401" s="422">
        <v>2070808</v>
      </c>
      <c r="B401" s="415" t="s">
        <v>406</v>
      </c>
      <c r="C401" s="409">
        <v>0</v>
      </c>
      <c r="D401" s="409">
        <v>0</v>
      </c>
      <c r="E401" s="409">
        <v>0</v>
      </c>
      <c r="F401" s="420"/>
      <c r="G401" s="409">
        <v>0</v>
      </c>
      <c r="H401" s="420"/>
      <c r="I401" s="417">
        <f t="shared" si="75"/>
        <v>0</v>
      </c>
      <c r="J401" s="409">
        <v>0</v>
      </c>
      <c r="K401" s="418"/>
      <c r="L401" s="419">
        <f t="shared" si="76"/>
        <v>0</v>
      </c>
      <c r="M401" s="219" t="str">
        <f t="shared" si="77"/>
        <v/>
      </c>
      <c r="N401" s="409">
        <v>0</v>
      </c>
      <c r="O401">
        <f t="shared" si="74"/>
        <v>7</v>
      </c>
      <c r="P401" t="s">
        <v>156</v>
      </c>
    </row>
    <row r="402" ht="15.75" spans="1:16">
      <c r="A402" s="422">
        <v>2070899</v>
      </c>
      <c r="B402" s="415" t="s">
        <v>407</v>
      </c>
      <c r="C402" s="416">
        <v>351</v>
      </c>
      <c r="D402" s="416">
        <v>397</v>
      </c>
      <c r="E402" s="416">
        <v>363</v>
      </c>
      <c r="F402" s="219">
        <v>0.9144</v>
      </c>
      <c r="G402" s="416">
        <v>-144</v>
      </c>
      <c r="H402" s="219">
        <v>-0.284</v>
      </c>
      <c r="I402" s="417">
        <f t="shared" si="75"/>
        <v>356</v>
      </c>
      <c r="J402" s="416">
        <v>356</v>
      </c>
      <c r="K402" s="418"/>
      <c r="L402" s="419">
        <f t="shared" si="76"/>
        <v>5</v>
      </c>
      <c r="M402" s="219">
        <f t="shared" si="77"/>
        <v>0.0142450142450142</v>
      </c>
      <c r="N402" s="409">
        <v>507</v>
      </c>
      <c r="O402">
        <f t="shared" si="74"/>
        <v>7</v>
      </c>
    </row>
    <row r="403" ht="15.75" spans="1:16">
      <c r="A403" s="410">
        <v>20799</v>
      </c>
      <c r="B403" s="421" t="s">
        <v>408</v>
      </c>
      <c r="C403" s="412">
        <v>0</v>
      </c>
      <c r="D403" s="412">
        <v>36</v>
      </c>
      <c r="E403" s="412">
        <v>11</v>
      </c>
      <c r="F403" s="407">
        <v>0.3056</v>
      </c>
      <c r="G403" s="412">
        <v>-5</v>
      </c>
      <c r="H403" s="407">
        <v>-0.3125</v>
      </c>
      <c r="I403" s="406">
        <f t="shared" si="75"/>
        <v>482</v>
      </c>
      <c r="J403" s="412">
        <v>482</v>
      </c>
      <c r="K403" s="413">
        <f>SUM(K404:K405)</f>
        <v>0</v>
      </c>
      <c r="L403" s="406">
        <f t="shared" si="76"/>
        <v>482</v>
      </c>
      <c r="M403" s="407" t="str">
        <f t="shared" si="77"/>
        <v/>
      </c>
      <c r="N403" s="409">
        <v>16</v>
      </c>
      <c r="O403">
        <f t="shared" si="74"/>
        <v>5</v>
      </c>
    </row>
    <row r="404" ht="15.75" spans="1:16">
      <c r="A404" s="422">
        <v>2079903</v>
      </c>
      <c r="B404" s="415" t="s">
        <v>409</v>
      </c>
      <c r="C404" s="409">
        <v>0</v>
      </c>
      <c r="D404" s="409">
        <v>0</v>
      </c>
      <c r="E404" s="409">
        <v>0</v>
      </c>
      <c r="F404" s="420"/>
      <c r="G404" s="409">
        <v>0</v>
      </c>
      <c r="H404" s="420"/>
      <c r="I404" s="417">
        <f t="shared" si="75"/>
        <v>0</v>
      </c>
      <c r="J404" s="409">
        <v>0</v>
      </c>
      <c r="K404" s="418"/>
      <c r="L404" s="419">
        <f t="shared" si="76"/>
        <v>0</v>
      </c>
      <c r="M404" s="219" t="str">
        <f t="shared" si="77"/>
        <v/>
      </c>
      <c r="N404" s="409">
        <v>0</v>
      </c>
      <c r="O404">
        <f t="shared" si="74"/>
        <v>7</v>
      </c>
      <c r="P404" t="s">
        <v>156</v>
      </c>
    </row>
    <row r="405" ht="15.75" spans="1:16">
      <c r="A405" s="422">
        <v>2079999</v>
      </c>
      <c r="B405" s="415" t="s">
        <v>410</v>
      </c>
      <c r="C405" s="416">
        <v>0</v>
      </c>
      <c r="D405" s="416">
        <v>36</v>
      </c>
      <c r="E405" s="416">
        <v>11</v>
      </c>
      <c r="F405" s="219">
        <v>0.3056</v>
      </c>
      <c r="G405" s="416">
        <v>-5</v>
      </c>
      <c r="H405" s="219">
        <v>-0.3125</v>
      </c>
      <c r="I405" s="417">
        <f t="shared" si="75"/>
        <v>482</v>
      </c>
      <c r="J405" s="416">
        <v>482</v>
      </c>
      <c r="K405" s="418"/>
      <c r="L405" s="419">
        <f t="shared" si="76"/>
        <v>482</v>
      </c>
      <c r="M405" s="219" t="str">
        <f t="shared" si="77"/>
        <v/>
      </c>
      <c r="N405" s="409">
        <v>16</v>
      </c>
      <c r="O405">
        <f t="shared" si="74"/>
        <v>7</v>
      </c>
    </row>
    <row r="406" ht="15.75" spans="1:16">
      <c r="A406" s="427">
        <v>208</v>
      </c>
      <c r="B406" s="405" t="s">
        <v>411</v>
      </c>
      <c r="C406" s="406">
        <v>49541</v>
      </c>
      <c r="D406" s="406">
        <v>55378</v>
      </c>
      <c r="E406" s="406">
        <v>51605</v>
      </c>
      <c r="F406" s="407">
        <v>0.9319</v>
      </c>
      <c r="G406" s="406">
        <v>2110</v>
      </c>
      <c r="H406" s="407">
        <v>0.0426</v>
      </c>
      <c r="I406" s="406">
        <f t="shared" si="75"/>
        <v>54785</v>
      </c>
      <c r="J406" s="406">
        <v>53672</v>
      </c>
      <c r="K406" s="408">
        <f>SUM(K407,K426,K434,K435,K444,K445,K455,K464,K471,K479,K494,K497,K500,K503,K504,K507,K511,K520,K523+K488)</f>
        <v>1113</v>
      </c>
      <c r="L406" s="406">
        <f t="shared" si="76"/>
        <v>5244</v>
      </c>
      <c r="M406" s="407">
        <f t="shared" si="77"/>
        <v>0.105851718778386</v>
      </c>
      <c r="N406" s="409">
        <v>49495</v>
      </c>
      <c r="O406">
        <f t="shared" si="74"/>
        <v>3</v>
      </c>
    </row>
    <row r="407" ht="15.75" spans="1:16">
      <c r="A407" s="410">
        <v>20801</v>
      </c>
      <c r="B407" s="421" t="s">
        <v>412</v>
      </c>
      <c r="C407" s="412">
        <v>689</v>
      </c>
      <c r="D407" s="412">
        <v>967</v>
      </c>
      <c r="E407" s="412">
        <v>937</v>
      </c>
      <c r="F407" s="407">
        <v>0.969</v>
      </c>
      <c r="G407" s="412">
        <v>216</v>
      </c>
      <c r="H407" s="407">
        <v>0.2996</v>
      </c>
      <c r="I407" s="406">
        <f t="shared" si="75"/>
        <v>742</v>
      </c>
      <c r="J407" s="412">
        <v>742</v>
      </c>
      <c r="K407" s="413">
        <f>SUM(K408:K425)</f>
        <v>0</v>
      </c>
      <c r="L407" s="406">
        <f t="shared" si="76"/>
        <v>53</v>
      </c>
      <c r="M407" s="407">
        <f t="shared" si="77"/>
        <v>0.0769230769230769</v>
      </c>
      <c r="N407" s="409">
        <v>721</v>
      </c>
      <c r="O407">
        <f t="shared" si="74"/>
        <v>5</v>
      </c>
    </row>
    <row r="408" ht="15.75" spans="1:16">
      <c r="A408" s="422">
        <v>2080101</v>
      </c>
      <c r="B408" s="415" t="s">
        <v>152</v>
      </c>
      <c r="C408" s="416">
        <v>663</v>
      </c>
      <c r="D408" s="416">
        <v>867</v>
      </c>
      <c r="E408" s="416">
        <v>849</v>
      </c>
      <c r="F408" s="219">
        <v>0.9792</v>
      </c>
      <c r="G408" s="416">
        <v>208</v>
      </c>
      <c r="H408" s="219">
        <v>0.3245</v>
      </c>
      <c r="I408" s="417">
        <f t="shared" si="75"/>
        <v>719</v>
      </c>
      <c r="J408" s="416">
        <v>719</v>
      </c>
      <c r="K408" s="418"/>
      <c r="L408" s="419">
        <f t="shared" ref="L408:L426" si="78">I408-C408</f>
        <v>56</v>
      </c>
      <c r="M408" s="219">
        <f t="shared" ref="M408:M426" si="79">IFERROR(L408/C408,"")</f>
        <v>0.0844645550527904</v>
      </c>
      <c r="N408" s="409">
        <v>641</v>
      </c>
      <c r="O408">
        <f t="shared" si="74"/>
        <v>7</v>
      </c>
    </row>
    <row r="409" ht="15.75" spans="1:16">
      <c r="A409" s="422">
        <v>2080102</v>
      </c>
      <c r="B409" s="415" t="s">
        <v>153</v>
      </c>
      <c r="C409" s="409">
        <v>0</v>
      </c>
      <c r="D409" s="409">
        <v>0</v>
      </c>
      <c r="E409" s="409">
        <v>0</v>
      </c>
      <c r="F409" s="420"/>
      <c r="G409" s="409">
        <v>0</v>
      </c>
      <c r="H409" s="420"/>
      <c r="I409" s="417">
        <f t="shared" si="75"/>
        <v>0</v>
      </c>
      <c r="J409" s="409">
        <v>0</v>
      </c>
      <c r="K409" s="418"/>
      <c r="L409" s="419">
        <f t="shared" si="78"/>
        <v>0</v>
      </c>
      <c r="M409" s="219" t="str">
        <f t="shared" si="79"/>
        <v/>
      </c>
      <c r="N409" s="409">
        <v>0</v>
      </c>
      <c r="O409">
        <f t="shared" si="74"/>
        <v>7</v>
      </c>
      <c r="P409" t="s">
        <v>156</v>
      </c>
    </row>
    <row r="410" ht="15.75" spans="1:16">
      <c r="A410" s="422">
        <v>2080103</v>
      </c>
      <c r="B410" s="415" t="s">
        <v>154</v>
      </c>
      <c r="C410" s="409">
        <v>0</v>
      </c>
      <c r="D410" s="409">
        <v>0</v>
      </c>
      <c r="E410" s="409">
        <v>0</v>
      </c>
      <c r="F410" s="420"/>
      <c r="G410" s="409">
        <v>0</v>
      </c>
      <c r="H410" s="420"/>
      <c r="I410" s="417">
        <f t="shared" si="75"/>
        <v>0</v>
      </c>
      <c r="J410" s="409">
        <v>0</v>
      </c>
      <c r="K410" s="418"/>
      <c r="L410" s="419">
        <f t="shared" si="78"/>
        <v>0</v>
      </c>
      <c r="M410" s="219" t="str">
        <f t="shared" si="79"/>
        <v/>
      </c>
      <c r="N410" s="409">
        <v>0</v>
      </c>
      <c r="O410">
        <f t="shared" si="74"/>
        <v>7</v>
      </c>
      <c r="P410" t="s">
        <v>156</v>
      </c>
    </row>
    <row r="411" ht="15.75" spans="1:16">
      <c r="A411" s="422">
        <v>2080104</v>
      </c>
      <c r="B411" s="415" t="s">
        <v>413</v>
      </c>
      <c r="C411" s="416">
        <v>0</v>
      </c>
      <c r="D411" s="416">
        <v>0</v>
      </c>
      <c r="E411" s="416">
        <v>0</v>
      </c>
      <c r="F411" s="219"/>
      <c r="G411" s="416">
        <v>-40</v>
      </c>
      <c r="H411" s="219">
        <v>-1</v>
      </c>
      <c r="I411" s="417">
        <f t="shared" si="75"/>
        <v>0</v>
      </c>
      <c r="J411" s="416">
        <v>0</v>
      </c>
      <c r="K411" s="418"/>
      <c r="L411" s="419">
        <f t="shared" si="78"/>
        <v>0</v>
      </c>
      <c r="M411" s="219" t="str">
        <f t="shared" si="79"/>
        <v/>
      </c>
      <c r="N411" s="409">
        <v>40</v>
      </c>
      <c r="O411">
        <f t="shared" si="74"/>
        <v>7</v>
      </c>
    </row>
    <row r="412" ht="15.75" spans="1:16">
      <c r="A412" s="422">
        <v>2080105</v>
      </c>
      <c r="B412" s="415" t="s">
        <v>414</v>
      </c>
      <c r="C412" s="409">
        <v>0</v>
      </c>
      <c r="D412" s="409">
        <v>0</v>
      </c>
      <c r="E412" s="409">
        <v>0</v>
      </c>
      <c r="F412" s="420"/>
      <c r="G412" s="409">
        <v>0</v>
      </c>
      <c r="H412" s="420"/>
      <c r="I412" s="417">
        <f t="shared" si="75"/>
        <v>0</v>
      </c>
      <c r="J412" s="409">
        <v>0</v>
      </c>
      <c r="K412" s="418"/>
      <c r="L412" s="419">
        <f t="shared" si="78"/>
        <v>0</v>
      </c>
      <c r="M412" s="219" t="str">
        <f t="shared" si="79"/>
        <v/>
      </c>
      <c r="N412" s="409">
        <v>0</v>
      </c>
      <c r="O412">
        <f t="shared" si="74"/>
        <v>7</v>
      </c>
      <c r="P412" t="s">
        <v>156</v>
      </c>
    </row>
    <row r="413" ht="15.75" spans="1:16">
      <c r="A413" s="422">
        <v>2080106</v>
      </c>
      <c r="B413" s="415" t="s">
        <v>415</v>
      </c>
      <c r="C413" s="416">
        <v>0</v>
      </c>
      <c r="D413" s="416">
        <v>8</v>
      </c>
      <c r="E413" s="416">
        <v>4</v>
      </c>
      <c r="F413" s="219">
        <v>0.5</v>
      </c>
      <c r="G413" s="416">
        <v>4</v>
      </c>
      <c r="H413" s="219"/>
      <c r="I413" s="417">
        <f t="shared" si="75"/>
        <v>0</v>
      </c>
      <c r="J413" s="416">
        <v>0</v>
      </c>
      <c r="K413" s="418"/>
      <c r="L413" s="419">
        <f t="shared" si="78"/>
        <v>0</v>
      </c>
      <c r="M413" s="219" t="str">
        <f t="shared" si="79"/>
        <v/>
      </c>
      <c r="N413" s="409">
        <v>0</v>
      </c>
      <c r="O413">
        <f t="shared" si="74"/>
        <v>7</v>
      </c>
    </row>
    <row r="414" ht="15.75" spans="1:16">
      <c r="A414" s="422">
        <v>2080107</v>
      </c>
      <c r="B414" s="415" t="s">
        <v>416</v>
      </c>
      <c r="C414" s="416">
        <v>0</v>
      </c>
      <c r="D414" s="416">
        <v>0</v>
      </c>
      <c r="E414" s="416">
        <v>0</v>
      </c>
      <c r="F414" s="219"/>
      <c r="G414" s="416">
        <v>-9</v>
      </c>
      <c r="H414" s="219">
        <v>-1</v>
      </c>
      <c r="I414" s="417">
        <f t="shared" si="75"/>
        <v>0</v>
      </c>
      <c r="J414" s="416">
        <v>0</v>
      </c>
      <c r="K414" s="418"/>
      <c r="L414" s="419">
        <f t="shared" si="78"/>
        <v>0</v>
      </c>
      <c r="M414" s="219" t="str">
        <f t="shared" si="79"/>
        <v/>
      </c>
      <c r="N414" s="409">
        <v>9</v>
      </c>
      <c r="O414">
        <f t="shared" si="74"/>
        <v>7</v>
      </c>
    </row>
    <row r="415" ht="15.75" spans="1:16">
      <c r="A415" s="422">
        <v>2080108</v>
      </c>
      <c r="B415" s="415" t="s">
        <v>187</v>
      </c>
      <c r="C415" s="409">
        <v>0</v>
      </c>
      <c r="D415" s="409">
        <v>0</v>
      </c>
      <c r="E415" s="409">
        <v>0</v>
      </c>
      <c r="F415" s="420"/>
      <c r="G415" s="409">
        <v>0</v>
      </c>
      <c r="H415" s="420"/>
      <c r="I415" s="417">
        <f t="shared" si="75"/>
        <v>0</v>
      </c>
      <c r="J415" s="409">
        <v>0</v>
      </c>
      <c r="K415" s="418"/>
      <c r="L415" s="419">
        <f t="shared" si="78"/>
        <v>0</v>
      </c>
      <c r="M415" s="219" t="str">
        <f t="shared" si="79"/>
        <v/>
      </c>
      <c r="N415" s="409">
        <v>0</v>
      </c>
      <c r="O415">
        <f t="shared" si="74"/>
        <v>7</v>
      </c>
      <c r="P415" t="s">
        <v>156</v>
      </c>
    </row>
    <row r="416" ht="15.75" spans="1:16">
      <c r="A416" s="422">
        <v>2080109</v>
      </c>
      <c r="B416" s="415" t="s">
        <v>417</v>
      </c>
      <c r="C416" s="416">
        <v>1</v>
      </c>
      <c r="D416" s="416">
        <v>51</v>
      </c>
      <c r="E416" s="416">
        <v>43</v>
      </c>
      <c r="F416" s="219">
        <v>0.8431</v>
      </c>
      <c r="G416" s="416">
        <v>42</v>
      </c>
      <c r="H416" s="219">
        <v>42</v>
      </c>
      <c r="I416" s="417">
        <f t="shared" si="75"/>
        <v>0</v>
      </c>
      <c r="J416" s="416">
        <v>0</v>
      </c>
      <c r="K416" s="418"/>
      <c r="L416" s="419">
        <f t="shared" si="78"/>
        <v>-1</v>
      </c>
      <c r="M416" s="219">
        <f t="shared" si="79"/>
        <v>-1</v>
      </c>
      <c r="N416" s="409">
        <v>1</v>
      </c>
      <c r="O416">
        <f t="shared" si="74"/>
        <v>7</v>
      </c>
    </row>
    <row r="417" ht="15.75" spans="1:16">
      <c r="A417" s="422">
        <v>2080110</v>
      </c>
      <c r="B417" s="415" t="s">
        <v>418</v>
      </c>
      <c r="C417" s="409">
        <v>0</v>
      </c>
      <c r="D417" s="409">
        <v>0</v>
      </c>
      <c r="E417" s="409">
        <v>0</v>
      </c>
      <c r="F417" s="420"/>
      <c r="G417" s="409">
        <v>0</v>
      </c>
      <c r="H417" s="420"/>
      <c r="I417" s="417">
        <f t="shared" si="75"/>
        <v>0</v>
      </c>
      <c r="J417" s="409">
        <v>0</v>
      </c>
      <c r="K417" s="418"/>
      <c r="L417" s="419">
        <f t="shared" si="78"/>
        <v>0</v>
      </c>
      <c r="M417" s="219" t="str">
        <f t="shared" si="79"/>
        <v/>
      </c>
      <c r="N417" s="409">
        <v>0</v>
      </c>
      <c r="O417">
        <f t="shared" si="74"/>
        <v>7</v>
      </c>
      <c r="P417" t="s">
        <v>156</v>
      </c>
    </row>
    <row r="418" ht="15.75" spans="1:16">
      <c r="A418" s="422">
        <v>2080111</v>
      </c>
      <c r="B418" s="415" t="s">
        <v>419</v>
      </c>
      <c r="C418" s="409">
        <v>0</v>
      </c>
      <c r="D418" s="409">
        <v>0</v>
      </c>
      <c r="E418" s="409">
        <v>0</v>
      </c>
      <c r="F418" s="420"/>
      <c r="G418" s="409">
        <v>0</v>
      </c>
      <c r="H418" s="420"/>
      <c r="I418" s="417">
        <f t="shared" si="75"/>
        <v>0</v>
      </c>
      <c r="J418" s="409">
        <v>0</v>
      </c>
      <c r="K418" s="418"/>
      <c r="L418" s="419">
        <f t="shared" si="78"/>
        <v>0</v>
      </c>
      <c r="M418" s="219" t="str">
        <f t="shared" si="79"/>
        <v/>
      </c>
      <c r="N418" s="409">
        <v>0</v>
      </c>
      <c r="O418">
        <f t="shared" si="74"/>
        <v>7</v>
      </c>
      <c r="P418" t="s">
        <v>156</v>
      </c>
    </row>
    <row r="419" ht="15.75" spans="1:16">
      <c r="A419" s="422">
        <v>2080112</v>
      </c>
      <c r="B419" s="415" t="s">
        <v>420</v>
      </c>
      <c r="C419" s="409">
        <v>0</v>
      </c>
      <c r="D419" s="409">
        <v>0</v>
      </c>
      <c r="E419" s="409">
        <v>0</v>
      </c>
      <c r="F419" s="420"/>
      <c r="G419" s="409">
        <v>0</v>
      </c>
      <c r="H419" s="420"/>
      <c r="I419" s="417">
        <f t="shared" si="75"/>
        <v>0</v>
      </c>
      <c r="J419" s="409">
        <v>0</v>
      </c>
      <c r="K419" s="418"/>
      <c r="L419" s="419">
        <f t="shared" si="78"/>
        <v>0</v>
      </c>
      <c r="M419" s="219" t="str">
        <f t="shared" si="79"/>
        <v/>
      </c>
      <c r="N419" s="409">
        <v>0</v>
      </c>
      <c r="O419">
        <f t="shared" si="74"/>
        <v>7</v>
      </c>
      <c r="P419" t="s">
        <v>156</v>
      </c>
    </row>
    <row r="420" ht="15.75" spans="1:16">
      <c r="A420" s="422">
        <v>2080113</v>
      </c>
      <c r="B420" s="415" t="s">
        <v>421</v>
      </c>
      <c r="C420" s="409">
        <v>0</v>
      </c>
      <c r="D420" s="409">
        <v>0</v>
      </c>
      <c r="E420" s="409">
        <v>0</v>
      </c>
      <c r="F420" s="420"/>
      <c r="G420" s="409">
        <v>0</v>
      </c>
      <c r="H420" s="420"/>
      <c r="I420" s="417">
        <f t="shared" si="75"/>
        <v>0</v>
      </c>
      <c r="J420" s="409">
        <v>0</v>
      </c>
      <c r="K420" s="418"/>
      <c r="L420" s="419">
        <f t="shared" si="78"/>
        <v>0</v>
      </c>
      <c r="M420" s="219" t="str">
        <f t="shared" si="79"/>
        <v/>
      </c>
      <c r="N420" s="409">
        <v>0</v>
      </c>
      <c r="O420">
        <f t="shared" si="74"/>
        <v>7</v>
      </c>
      <c r="P420" t="s">
        <v>156</v>
      </c>
    </row>
    <row r="421" ht="15.75" spans="1:16">
      <c r="A421" s="422">
        <v>2080114</v>
      </c>
      <c r="B421" s="415" t="s">
        <v>422</v>
      </c>
      <c r="C421" s="409">
        <v>0</v>
      </c>
      <c r="D421" s="409">
        <v>0</v>
      </c>
      <c r="E421" s="409">
        <v>0</v>
      </c>
      <c r="F421" s="420"/>
      <c r="G421" s="409">
        <v>0</v>
      </c>
      <c r="H421" s="420"/>
      <c r="I421" s="417">
        <f t="shared" si="75"/>
        <v>0</v>
      </c>
      <c r="J421" s="409">
        <v>0</v>
      </c>
      <c r="K421" s="418"/>
      <c r="L421" s="419">
        <f t="shared" si="78"/>
        <v>0</v>
      </c>
      <c r="M421" s="219" t="str">
        <f t="shared" si="79"/>
        <v/>
      </c>
      <c r="N421" s="409">
        <v>0</v>
      </c>
      <c r="O421">
        <f t="shared" si="74"/>
        <v>7</v>
      </c>
      <c r="P421" t="s">
        <v>156</v>
      </c>
    </row>
    <row r="422" ht="15.75" spans="1:16">
      <c r="A422" s="422">
        <v>2080115</v>
      </c>
      <c r="B422" s="415" t="s">
        <v>423</v>
      </c>
      <c r="C422" s="409">
        <v>0</v>
      </c>
      <c r="D422" s="409">
        <v>0</v>
      </c>
      <c r="E422" s="409">
        <v>0</v>
      </c>
      <c r="F422" s="420"/>
      <c r="G422" s="409">
        <v>0</v>
      </c>
      <c r="H422" s="420"/>
      <c r="I422" s="417">
        <f t="shared" si="75"/>
        <v>0</v>
      </c>
      <c r="J422" s="409">
        <v>0</v>
      </c>
      <c r="K422" s="418"/>
      <c r="L422" s="419">
        <f t="shared" si="78"/>
        <v>0</v>
      </c>
      <c r="M422" s="219" t="str">
        <f t="shared" si="79"/>
        <v/>
      </c>
      <c r="N422" s="409">
        <v>0</v>
      </c>
      <c r="O422">
        <f t="shared" si="74"/>
        <v>7</v>
      </c>
      <c r="P422" t="s">
        <v>156</v>
      </c>
    </row>
    <row r="423" ht="15.75" spans="1:16">
      <c r="A423" s="422">
        <v>2080116</v>
      </c>
      <c r="B423" s="415" t="s">
        <v>424</v>
      </c>
      <c r="C423" s="409">
        <v>0</v>
      </c>
      <c r="D423" s="409">
        <v>0</v>
      </c>
      <c r="E423" s="409">
        <v>0</v>
      </c>
      <c r="F423" s="420"/>
      <c r="G423" s="409">
        <v>0</v>
      </c>
      <c r="H423" s="420"/>
      <c r="I423" s="417">
        <f t="shared" si="75"/>
        <v>0</v>
      </c>
      <c r="J423" s="409">
        <v>0</v>
      </c>
      <c r="K423" s="418"/>
      <c r="L423" s="419">
        <f t="shared" si="78"/>
        <v>0</v>
      </c>
      <c r="M423" s="219" t="str">
        <f t="shared" si="79"/>
        <v/>
      </c>
      <c r="N423" s="409">
        <v>0</v>
      </c>
      <c r="O423">
        <f t="shared" si="74"/>
        <v>7</v>
      </c>
      <c r="P423" t="s">
        <v>156</v>
      </c>
    </row>
    <row r="424" ht="15.75" spans="1:16">
      <c r="A424" s="422">
        <v>2080150</v>
      </c>
      <c r="B424" s="415" t="s">
        <v>162</v>
      </c>
      <c r="C424" s="409">
        <v>0</v>
      </c>
      <c r="D424" s="409">
        <v>0</v>
      </c>
      <c r="E424" s="409">
        <v>0</v>
      </c>
      <c r="F424" s="420"/>
      <c r="G424" s="409">
        <v>0</v>
      </c>
      <c r="H424" s="420"/>
      <c r="I424" s="417">
        <f t="shared" si="75"/>
        <v>0</v>
      </c>
      <c r="J424" s="409">
        <v>0</v>
      </c>
      <c r="K424" s="418"/>
      <c r="L424" s="419">
        <f t="shared" si="78"/>
        <v>0</v>
      </c>
      <c r="M424" s="219" t="str">
        <f t="shared" si="79"/>
        <v/>
      </c>
      <c r="N424" s="409">
        <v>0</v>
      </c>
      <c r="O424">
        <f t="shared" si="74"/>
        <v>7</v>
      </c>
      <c r="P424" t="s">
        <v>156</v>
      </c>
    </row>
    <row r="425" ht="15.75" spans="1:16">
      <c r="A425" s="422">
        <v>2080199</v>
      </c>
      <c r="B425" s="415" t="s">
        <v>425</v>
      </c>
      <c r="C425" s="416">
        <v>25</v>
      </c>
      <c r="D425" s="416">
        <v>41</v>
      </c>
      <c r="E425" s="416">
        <v>41</v>
      </c>
      <c r="F425" s="219">
        <v>1</v>
      </c>
      <c r="G425" s="416">
        <v>11</v>
      </c>
      <c r="H425" s="219">
        <v>0.3667</v>
      </c>
      <c r="I425" s="417">
        <f t="shared" si="75"/>
        <v>23</v>
      </c>
      <c r="J425" s="416">
        <v>23</v>
      </c>
      <c r="K425" s="418"/>
      <c r="L425" s="419">
        <f t="shared" si="78"/>
        <v>-2</v>
      </c>
      <c r="M425" s="219">
        <f t="shared" si="79"/>
        <v>-0.08</v>
      </c>
      <c r="N425" s="409">
        <v>30</v>
      </c>
      <c r="O425">
        <f t="shared" si="74"/>
        <v>7</v>
      </c>
    </row>
    <row r="426" ht="15.75" spans="1:16">
      <c r="A426" s="410">
        <v>20802</v>
      </c>
      <c r="B426" s="421" t="s">
        <v>426</v>
      </c>
      <c r="C426" s="412">
        <v>506</v>
      </c>
      <c r="D426" s="412">
        <v>545</v>
      </c>
      <c r="E426" s="412">
        <v>481</v>
      </c>
      <c r="F426" s="407">
        <v>0.8826</v>
      </c>
      <c r="G426" s="412">
        <v>86</v>
      </c>
      <c r="H426" s="407">
        <v>0.2177</v>
      </c>
      <c r="I426" s="406">
        <f t="shared" si="75"/>
        <v>596</v>
      </c>
      <c r="J426" s="412">
        <v>587</v>
      </c>
      <c r="K426" s="413">
        <f>SUM(K427:K433)</f>
        <v>9</v>
      </c>
      <c r="L426" s="406">
        <f t="shared" si="78"/>
        <v>90</v>
      </c>
      <c r="M426" s="407">
        <f t="shared" si="79"/>
        <v>0.177865612648221</v>
      </c>
      <c r="N426" s="409">
        <v>395</v>
      </c>
      <c r="O426">
        <f t="shared" si="74"/>
        <v>5</v>
      </c>
    </row>
    <row r="427" ht="15.75" spans="1:16">
      <c r="A427" s="422">
        <v>2080201</v>
      </c>
      <c r="B427" s="415" t="s">
        <v>152</v>
      </c>
      <c r="C427" s="416">
        <v>304</v>
      </c>
      <c r="D427" s="416">
        <v>340</v>
      </c>
      <c r="E427" s="416">
        <v>329</v>
      </c>
      <c r="F427" s="219">
        <v>0.9676</v>
      </c>
      <c r="G427" s="416">
        <v>42</v>
      </c>
      <c r="H427" s="219">
        <v>0.1463</v>
      </c>
      <c r="I427" s="417">
        <f t="shared" si="75"/>
        <v>324</v>
      </c>
      <c r="J427" s="416">
        <v>324</v>
      </c>
      <c r="K427" s="418"/>
      <c r="L427" s="419">
        <f t="shared" ref="L427:L435" si="80">I427-C427</f>
        <v>20</v>
      </c>
      <c r="M427" s="219">
        <f t="shared" ref="M427:M435" si="81">IFERROR(L427/C427,"")</f>
        <v>0.0657894736842105</v>
      </c>
      <c r="N427" s="409">
        <v>287</v>
      </c>
      <c r="O427">
        <f t="shared" si="74"/>
        <v>7</v>
      </c>
    </row>
    <row r="428" ht="15.75" spans="1:16">
      <c r="A428" s="422">
        <v>2080202</v>
      </c>
      <c r="B428" s="415" t="s">
        <v>153</v>
      </c>
      <c r="C428" s="416">
        <v>62</v>
      </c>
      <c r="D428" s="416">
        <v>62</v>
      </c>
      <c r="E428" s="416">
        <v>52</v>
      </c>
      <c r="F428" s="219">
        <v>0.8387</v>
      </c>
      <c r="G428" s="416">
        <v>48</v>
      </c>
      <c r="H428" s="219">
        <v>12</v>
      </c>
      <c r="I428" s="417">
        <f t="shared" si="75"/>
        <v>150</v>
      </c>
      <c r="J428" s="416">
        <v>150</v>
      </c>
      <c r="K428" s="418"/>
      <c r="L428" s="419">
        <f t="shared" si="80"/>
        <v>88</v>
      </c>
      <c r="M428" s="219">
        <f t="shared" si="81"/>
        <v>1.41935483870968</v>
      </c>
      <c r="N428" s="409">
        <v>4</v>
      </c>
      <c r="O428">
        <f t="shared" si="74"/>
        <v>7</v>
      </c>
    </row>
    <row r="429" ht="15.75" spans="1:16">
      <c r="A429" s="422">
        <v>2080203</v>
      </c>
      <c r="B429" s="415" t="s">
        <v>154</v>
      </c>
      <c r="C429" s="409">
        <v>0</v>
      </c>
      <c r="D429" s="409">
        <v>0</v>
      </c>
      <c r="E429" s="409">
        <v>0</v>
      </c>
      <c r="F429" s="420"/>
      <c r="G429" s="409">
        <v>0</v>
      </c>
      <c r="H429" s="420"/>
      <c r="I429" s="417">
        <f t="shared" si="75"/>
        <v>0</v>
      </c>
      <c r="J429" s="409">
        <v>0</v>
      </c>
      <c r="K429" s="418"/>
      <c r="L429" s="419">
        <f t="shared" si="80"/>
        <v>0</v>
      </c>
      <c r="M429" s="219" t="str">
        <f t="shared" si="81"/>
        <v/>
      </c>
      <c r="N429" s="409">
        <v>0</v>
      </c>
      <c r="O429">
        <f t="shared" si="74"/>
        <v>7</v>
      </c>
      <c r="P429" t="s">
        <v>156</v>
      </c>
    </row>
    <row r="430" ht="15.75" spans="1:16">
      <c r="A430" s="422">
        <v>2080206</v>
      </c>
      <c r="B430" s="415" t="s">
        <v>427</v>
      </c>
      <c r="C430" s="409">
        <v>0</v>
      </c>
      <c r="D430" s="409">
        <v>0</v>
      </c>
      <c r="E430" s="409">
        <v>0</v>
      </c>
      <c r="F430" s="420"/>
      <c r="G430" s="409">
        <v>0</v>
      </c>
      <c r="H430" s="420"/>
      <c r="I430" s="417">
        <f t="shared" si="75"/>
        <v>0</v>
      </c>
      <c r="J430" s="409">
        <v>0</v>
      </c>
      <c r="K430" s="418"/>
      <c r="L430" s="419">
        <f t="shared" si="80"/>
        <v>0</v>
      </c>
      <c r="M430" s="219" t="str">
        <f t="shared" si="81"/>
        <v/>
      </c>
      <c r="N430" s="409">
        <v>0</v>
      </c>
      <c r="O430">
        <f t="shared" si="74"/>
        <v>7</v>
      </c>
      <c r="P430" t="s">
        <v>156</v>
      </c>
    </row>
    <row r="431" ht="15.75" spans="1:16">
      <c r="A431" s="422">
        <v>2080207</v>
      </c>
      <c r="B431" s="415" t="s">
        <v>428</v>
      </c>
      <c r="C431" s="416">
        <v>0</v>
      </c>
      <c r="D431" s="416">
        <v>0</v>
      </c>
      <c r="E431" s="416">
        <v>0</v>
      </c>
      <c r="F431" s="219"/>
      <c r="G431" s="416">
        <v>-5</v>
      </c>
      <c r="H431" s="219">
        <v>-1</v>
      </c>
      <c r="I431" s="417">
        <f t="shared" si="75"/>
        <v>0</v>
      </c>
      <c r="J431" s="416">
        <v>0</v>
      </c>
      <c r="K431" s="418"/>
      <c r="L431" s="419">
        <f t="shared" si="80"/>
        <v>0</v>
      </c>
      <c r="M431" s="219" t="str">
        <f t="shared" si="81"/>
        <v/>
      </c>
      <c r="N431" s="409">
        <v>5</v>
      </c>
      <c r="O431">
        <f t="shared" si="74"/>
        <v>7</v>
      </c>
    </row>
    <row r="432" ht="15.75" spans="1:16">
      <c r="A432" s="422">
        <v>2080209</v>
      </c>
      <c r="B432" s="415" t="s">
        <v>429</v>
      </c>
      <c r="C432" s="409">
        <v>0</v>
      </c>
      <c r="D432" s="409"/>
      <c r="E432" s="409">
        <v>0</v>
      </c>
      <c r="F432" s="420"/>
      <c r="G432" s="409">
        <v>0</v>
      </c>
      <c r="H432" s="420"/>
      <c r="I432" s="417">
        <f t="shared" si="75"/>
        <v>0</v>
      </c>
      <c r="J432" s="409">
        <v>0</v>
      </c>
      <c r="K432" s="418"/>
      <c r="L432" s="419">
        <f t="shared" si="80"/>
        <v>0</v>
      </c>
      <c r="M432" s="219" t="str">
        <f t="shared" si="81"/>
        <v/>
      </c>
      <c r="N432" s="409"/>
      <c r="O432">
        <f t="shared" si="74"/>
        <v>7</v>
      </c>
      <c r="P432" t="s">
        <v>156</v>
      </c>
    </row>
    <row r="433" ht="15.75" spans="1:16">
      <c r="A433" s="422">
        <v>2080299</v>
      </c>
      <c r="B433" s="415" t="s">
        <v>430</v>
      </c>
      <c r="C433" s="416">
        <v>140</v>
      </c>
      <c r="D433" s="416">
        <v>143</v>
      </c>
      <c r="E433" s="416">
        <v>100</v>
      </c>
      <c r="F433" s="219">
        <v>0.6993</v>
      </c>
      <c r="G433" s="416">
        <v>1</v>
      </c>
      <c r="H433" s="219">
        <v>0.0101</v>
      </c>
      <c r="I433" s="417">
        <f t="shared" si="75"/>
        <v>122</v>
      </c>
      <c r="J433" s="416">
        <v>113</v>
      </c>
      <c r="K433" s="418">
        <v>9</v>
      </c>
      <c r="L433" s="419">
        <f t="shared" si="80"/>
        <v>-18</v>
      </c>
      <c r="M433" s="219">
        <f t="shared" si="81"/>
        <v>-0.128571428571429</v>
      </c>
      <c r="N433" s="409">
        <v>99</v>
      </c>
      <c r="O433">
        <f t="shared" si="74"/>
        <v>7</v>
      </c>
    </row>
    <row r="434" ht="15.75" spans="1:16">
      <c r="A434" s="410">
        <v>20804</v>
      </c>
      <c r="B434" s="421" t="s">
        <v>431</v>
      </c>
      <c r="C434" s="412">
        <v>0</v>
      </c>
      <c r="D434" s="412">
        <v>0</v>
      </c>
      <c r="E434" s="412"/>
      <c r="F434" s="407"/>
      <c r="G434" s="412">
        <v>0</v>
      </c>
      <c r="H434" s="407"/>
      <c r="I434" s="406">
        <f t="shared" si="75"/>
        <v>0</v>
      </c>
      <c r="J434" s="412"/>
      <c r="K434" s="423"/>
      <c r="L434" s="406">
        <f t="shared" si="80"/>
        <v>0</v>
      </c>
      <c r="M434" s="407" t="str">
        <f t="shared" si="81"/>
        <v/>
      </c>
      <c r="N434" s="409"/>
      <c r="O434">
        <f t="shared" si="74"/>
        <v>5</v>
      </c>
    </row>
    <row r="435" ht="15.75" spans="1:16">
      <c r="A435" s="410">
        <v>20805</v>
      </c>
      <c r="B435" s="421" t="s">
        <v>432</v>
      </c>
      <c r="C435" s="406">
        <v>23400</v>
      </c>
      <c r="D435" s="406">
        <v>23899</v>
      </c>
      <c r="E435" s="406">
        <v>21175</v>
      </c>
      <c r="F435" s="407">
        <v>0.886</v>
      </c>
      <c r="G435" s="412">
        <v>-226</v>
      </c>
      <c r="H435" s="407">
        <v>-0.0106</v>
      </c>
      <c r="I435" s="406">
        <f t="shared" si="75"/>
        <v>25039</v>
      </c>
      <c r="J435" s="406">
        <v>25037</v>
      </c>
      <c r="K435" s="413">
        <f>SUM(K436:K443)</f>
        <v>2</v>
      </c>
      <c r="L435" s="406">
        <f t="shared" si="80"/>
        <v>1639</v>
      </c>
      <c r="M435" s="407">
        <f t="shared" si="81"/>
        <v>0.070042735042735</v>
      </c>
      <c r="N435" s="409">
        <v>21401</v>
      </c>
      <c r="O435">
        <f t="shared" si="74"/>
        <v>5</v>
      </c>
    </row>
    <row r="436" ht="15.75" spans="1:16">
      <c r="A436" s="422">
        <v>2080501</v>
      </c>
      <c r="B436" s="415" t="s">
        <v>433</v>
      </c>
      <c r="C436" s="416">
        <v>495</v>
      </c>
      <c r="D436" s="416">
        <v>518</v>
      </c>
      <c r="E436" s="416">
        <v>483</v>
      </c>
      <c r="F436" s="219">
        <v>0.9324</v>
      </c>
      <c r="G436" s="416">
        <v>483</v>
      </c>
      <c r="H436" s="219"/>
      <c r="I436" s="417">
        <f t="shared" si="75"/>
        <v>855</v>
      </c>
      <c r="J436" s="416">
        <v>855</v>
      </c>
      <c r="K436" s="418"/>
      <c r="L436" s="419">
        <f t="shared" ref="L436:L445" si="82">I436-C436</f>
        <v>360</v>
      </c>
      <c r="M436" s="219">
        <f t="shared" ref="M436:M445" si="83">IFERROR(L436/C436,"")</f>
        <v>0.727272727272727</v>
      </c>
      <c r="N436" s="409">
        <v>0</v>
      </c>
      <c r="O436">
        <f t="shared" si="74"/>
        <v>7</v>
      </c>
    </row>
    <row r="437" ht="15.75" spans="1:16">
      <c r="A437" s="422">
        <v>2080502</v>
      </c>
      <c r="B437" s="415" t="s">
        <v>434</v>
      </c>
      <c r="C437" s="416">
        <v>654</v>
      </c>
      <c r="D437" s="416">
        <v>667</v>
      </c>
      <c r="E437" s="416">
        <v>646</v>
      </c>
      <c r="F437" s="219">
        <v>0.9685</v>
      </c>
      <c r="G437" s="416">
        <v>646</v>
      </c>
      <c r="H437" s="219"/>
      <c r="I437" s="417">
        <f t="shared" si="75"/>
        <v>500</v>
      </c>
      <c r="J437" s="416">
        <v>500</v>
      </c>
      <c r="K437" s="418"/>
      <c r="L437" s="419">
        <f t="shared" si="82"/>
        <v>-154</v>
      </c>
      <c r="M437" s="219">
        <f t="shared" si="83"/>
        <v>-0.235474006116208</v>
      </c>
      <c r="N437" s="409">
        <v>0</v>
      </c>
      <c r="O437">
        <f t="shared" si="74"/>
        <v>7</v>
      </c>
    </row>
    <row r="438" ht="15.75" spans="1:16">
      <c r="A438" s="422">
        <v>2080503</v>
      </c>
      <c r="B438" s="415" t="s">
        <v>435</v>
      </c>
      <c r="C438" s="409">
        <v>0</v>
      </c>
      <c r="D438" s="409">
        <v>0</v>
      </c>
      <c r="E438" s="409">
        <v>0</v>
      </c>
      <c r="F438" s="420"/>
      <c r="G438" s="409">
        <v>0</v>
      </c>
      <c r="H438" s="420"/>
      <c r="I438" s="417">
        <f t="shared" si="75"/>
        <v>0</v>
      </c>
      <c r="J438" s="409">
        <v>0</v>
      </c>
      <c r="K438" s="418"/>
      <c r="L438" s="419">
        <f t="shared" si="82"/>
        <v>0</v>
      </c>
      <c r="M438" s="219" t="str">
        <f t="shared" si="83"/>
        <v/>
      </c>
      <c r="N438" s="409">
        <v>0</v>
      </c>
      <c r="O438">
        <f t="shared" si="74"/>
        <v>7</v>
      </c>
      <c r="P438" t="s">
        <v>156</v>
      </c>
    </row>
    <row r="439" ht="15.75" spans="1:16">
      <c r="A439" s="422">
        <v>2080505</v>
      </c>
      <c r="B439" s="415" t="s">
        <v>436</v>
      </c>
      <c r="C439" s="416">
        <v>6094</v>
      </c>
      <c r="D439" s="417">
        <v>6406</v>
      </c>
      <c r="E439" s="416">
        <v>6508</v>
      </c>
      <c r="F439" s="219">
        <v>1.0159</v>
      </c>
      <c r="G439" s="416">
        <v>461</v>
      </c>
      <c r="H439" s="219">
        <v>0.0762</v>
      </c>
      <c r="I439" s="417">
        <f t="shared" si="75"/>
        <v>6717</v>
      </c>
      <c r="J439" s="416">
        <v>6717</v>
      </c>
      <c r="K439" s="418"/>
      <c r="L439" s="419">
        <f t="shared" si="82"/>
        <v>623</v>
      </c>
      <c r="M439" s="219">
        <f t="shared" si="83"/>
        <v>0.102231703314736</v>
      </c>
      <c r="N439" s="409">
        <v>6047</v>
      </c>
      <c r="O439">
        <f t="shared" si="74"/>
        <v>7</v>
      </c>
    </row>
    <row r="440" ht="15.75" spans="1:16">
      <c r="A440" s="422">
        <v>2080506</v>
      </c>
      <c r="B440" s="415" t="s">
        <v>437</v>
      </c>
      <c r="C440" s="416">
        <v>3544</v>
      </c>
      <c r="D440" s="417">
        <v>3556</v>
      </c>
      <c r="E440" s="416">
        <v>3600</v>
      </c>
      <c r="F440" s="219">
        <v>1.0124</v>
      </c>
      <c r="G440" s="416">
        <v>144</v>
      </c>
      <c r="H440" s="219">
        <v>0.0417</v>
      </c>
      <c r="I440" s="417">
        <f t="shared" si="75"/>
        <v>3787</v>
      </c>
      <c r="J440" s="416">
        <v>3785</v>
      </c>
      <c r="K440" s="418">
        <v>2</v>
      </c>
      <c r="L440" s="419">
        <f t="shared" si="82"/>
        <v>243</v>
      </c>
      <c r="M440" s="219">
        <f t="shared" si="83"/>
        <v>0.0685665914221219</v>
      </c>
      <c r="N440" s="409">
        <v>3456</v>
      </c>
      <c r="O440">
        <f t="shared" si="74"/>
        <v>7</v>
      </c>
    </row>
    <row r="441" ht="15.75" spans="1:16">
      <c r="A441" s="422">
        <v>2080507</v>
      </c>
      <c r="B441" s="415" t="s">
        <v>438</v>
      </c>
      <c r="C441" s="416">
        <v>12579</v>
      </c>
      <c r="D441" s="417">
        <v>12718</v>
      </c>
      <c r="E441" s="416">
        <v>9905</v>
      </c>
      <c r="F441" s="219">
        <v>0.7788</v>
      </c>
      <c r="G441" s="417">
        <v>-1993</v>
      </c>
      <c r="H441" s="219">
        <v>-0.1675</v>
      </c>
      <c r="I441" s="417">
        <f t="shared" si="75"/>
        <v>13180</v>
      </c>
      <c r="J441" s="416">
        <v>13180</v>
      </c>
      <c r="K441" s="418"/>
      <c r="L441" s="419">
        <f t="shared" si="82"/>
        <v>601</v>
      </c>
      <c r="M441" s="219">
        <f t="shared" si="83"/>
        <v>0.0477780427696955</v>
      </c>
      <c r="N441" s="409">
        <v>11898</v>
      </c>
      <c r="O441">
        <f t="shared" si="74"/>
        <v>7</v>
      </c>
    </row>
    <row r="442" ht="15.75" spans="1:16">
      <c r="A442" s="422">
        <v>2080508</v>
      </c>
      <c r="B442" s="415" t="s">
        <v>439</v>
      </c>
      <c r="C442" s="409">
        <v>0</v>
      </c>
      <c r="D442" s="409">
        <v>0</v>
      </c>
      <c r="E442" s="409">
        <v>0</v>
      </c>
      <c r="F442" s="420"/>
      <c r="G442" s="409">
        <v>0</v>
      </c>
      <c r="H442" s="420"/>
      <c r="I442" s="417">
        <f t="shared" si="75"/>
        <v>0</v>
      </c>
      <c r="J442" s="409">
        <v>0</v>
      </c>
      <c r="K442" s="418"/>
      <c r="L442" s="419">
        <f t="shared" si="82"/>
        <v>0</v>
      </c>
      <c r="M442" s="219" t="str">
        <f t="shared" si="83"/>
        <v/>
      </c>
      <c r="N442" s="409">
        <v>0</v>
      </c>
      <c r="O442">
        <f t="shared" si="74"/>
        <v>7</v>
      </c>
      <c r="P442" t="s">
        <v>156</v>
      </c>
    </row>
    <row r="443" ht="15.75" spans="1:16">
      <c r="A443" s="422">
        <v>2080599</v>
      </c>
      <c r="B443" s="415" t="s">
        <v>440</v>
      </c>
      <c r="C443" s="416">
        <v>34</v>
      </c>
      <c r="D443" s="416">
        <v>34</v>
      </c>
      <c r="E443" s="416">
        <v>33</v>
      </c>
      <c r="F443" s="219">
        <v>0.9706</v>
      </c>
      <c r="G443" s="416">
        <v>33</v>
      </c>
      <c r="H443" s="219"/>
      <c r="I443" s="417">
        <f t="shared" si="75"/>
        <v>0</v>
      </c>
      <c r="J443" s="416">
        <v>0</v>
      </c>
      <c r="K443" s="418"/>
      <c r="L443" s="419">
        <f t="shared" si="82"/>
        <v>-34</v>
      </c>
      <c r="M443" s="219">
        <f t="shared" si="83"/>
        <v>-1</v>
      </c>
      <c r="N443" s="409">
        <v>0</v>
      </c>
      <c r="O443">
        <f t="shared" si="74"/>
        <v>7</v>
      </c>
    </row>
    <row r="444" ht="15.75" spans="1:16">
      <c r="A444" s="410">
        <v>20806</v>
      </c>
      <c r="B444" s="421" t="s">
        <v>441</v>
      </c>
      <c r="C444" s="412"/>
      <c r="D444" s="412"/>
      <c r="E444" s="412"/>
      <c r="F444" s="407"/>
      <c r="G444" s="412">
        <v>0</v>
      </c>
      <c r="H444" s="407"/>
      <c r="I444" s="406">
        <f t="shared" si="75"/>
        <v>0</v>
      </c>
      <c r="J444" s="412"/>
      <c r="K444" s="423"/>
      <c r="L444" s="406">
        <f t="shared" si="82"/>
        <v>0</v>
      </c>
      <c r="M444" s="407" t="str">
        <f t="shared" si="83"/>
        <v/>
      </c>
      <c r="N444" s="409"/>
      <c r="O444">
        <f t="shared" si="74"/>
        <v>5</v>
      </c>
    </row>
    <row r="445" ht="15.75" spans="1:16">
      <c r="A445" s="410">
        <v>20807</v>
      </c>
      <c r="B445" s="421" t="s">
        <v>442</v>
      </c>
      <c r="C445" s="406">
        <v>1392</v>
      </c>
      <c r="D445" s="406">
        <v>2175</v>
      </c>
      <c r="E445" s="406">
        <v>1438</v>
      </c>
      <c r="F445" s="407">
        <v>0.6611</v>
      </c>
      <c r="G445" s="412">
        <v>-377</v>
      </c>
      <c r="H445" s="407">
        <v>-0.2077</v>
      </c>
      <c r="I445" s="406">
        <f t="shared" si="75"/>
        <v>1330</v>
      </c>
      <c r="J445" s="406">
        <v>1013</v>
      </c>
      <c r="K445" s="413">
        <f>SUM(K446:K454)</f>
        <v>317</v>
      </c>
      <c r="L445" s="406">
        <f t="shared" si="82"/>
        <v>-62</v>
      </c>
      <c r="M445" s="407">
        <f t="shared" si="83"/>
        <v>-0.0445402298850575</v>
      </c>
      <c r="N445" s="409">
        <v>1815</v>
      </c>
      <c r="O445">
        <f t="shared" si="74"/>
        <v>5</v>
      </c>
    </row>
    <row r="446" ht="15.75" spans="1:16">
      <c r="A446" s="422">
        <v>2080701</v>
      </c>
      <c r="B446" s="415" t="s">
        <v>443</v>
      </c>
      <c r="C446" s="416">
        <v>32</v>
      </c>
      <c r="D446" s="416">
        <v>32</v>
      </c>
      <c r="E446" s="416">
        <v>1</v>
      </c>
      <c r="F446" s="219">
        <v>0.0313</v>
      </c>
      <c r="G446" s="417">
        <v>-1122</v>
      </c>
      <c r="H446" s="219">
        <v>-0.9991</v>
      </c>
      <c r="I446" s="417">
        <f t="shared" si="75"/>
        <v>0</v>
      </c>
      <c r="J446" s="416">
        <v>0</v>
      </c>
      <c r="K446" s="418"/>
      <c r="L446" s="419">
        <f t="shared" ref="L446:L455" si="84">I446-C446</f>
        <v>-32</v>
      </c>
      <c r="M446" s="219">
        <f t="shared" ref="M446:M455" si="85">IFERROR(L446/C446,"")</f>
        <v>-1</v>
      </c>
      <c r="N446" s="409">
        <v>1123</v>
      </c>
      <c r="O446">
        <f t="shared" si="74"/>
        <v>7</v>
      </c>
    </row>
    <row r="447" ht="15.75" spans="1:16">
      <c r="A447" s="422">
        <v>2080702</v>
      </c>
      <c r="B447" s="415" t="s">
        <v>444</v>
      </c>
      <c r="C447" s="416">
        <v>293</v>
      </c>
      <c r="D447" s="416">
        <v>205</v>
      </c>
      <c r="E447" s="416">
        <v>78</v>
      </c>
      <c r="F447" s="219">
        <v>0.3805</v>
      </c>
      <c r="G447" s="416">
        <v>78</v>
      </c>
      <c r="H447" s="219"/>
      <c r="I447" s="417">
        <f t="shared" si="75"/>
        <v>109</v>
      </c>
      <c r="J447" s="416">
        <v>60</v>
      </c>
      <c r="K447" s="418">
        <v>49</v>
      </c>
      <c r="L447" s="419">
        <f t="shared" si="84"/>
        <v>-184</v>
      </c>
      <c r="M447" s="219">
        <f t="shared" si="85"/>
        <v>-0.627986348122867</v>
      </c>
      <c r="N447" s="409">
        <v>0</v>
      </c>
      <c r="O447">
        <f t="shared" si="74"/>
        <v>7</v>
      </c>
    </row>
    <row r="448" ht="15.75" spans="1:16">
      <c r="A448" s="422">
        <v>2080704</v>
      </c>
      <c r="B448" s="415" t="s">
        <v>445</v>
      </c>
      <c r="C448" s="416">
        <v>263</v>
      </c>
      <c r="D448" s="416">
        <v>957</v>
      </c>
      <c r="E448" s="416">
        <v>534</v>
      </c>
      <c r="F448" s="219">
        <v>0.558</v>
      </c>
      <c r="G448" s="416">
        <v>534</v>
      </c>
      <c r="H448" s="219"/>
      <c r="I448" s="417">
        <f t="shared" si="75"/>
        <v>639</v>
      </c>
      <c r="J448" s="416">
        <v>382</v>
      </c>
      <c r="K448" s="418">
        <v>257</v>
      </c>
      <c r="L448" s="419">
        <f t="shared" si="84"/>
        <v>376</v>
      </c>
      <c r="M448" s="219">
        <f t="shared" si="85"/>
        <v>1.42965779467681</v>
      </c>
      <c r="N448" s="409">
        <v>0</v>
      </c>
      <c r="O448">
        <f t="shared" si="74"/>
        <v>7</v>
      </c>
    </row>
    <row r="449" ht="15.75" spans="1:16">
      <c r="A449" s="422">
        <v>2080705</v>
      </c>
      <c r="B449" s="415" t="s">
        <v>446</v>
      </c>
      <c r="C449" s="416">
        <v>569</v>
      </c>
      <c r="D449" s="416">
        <v>545</v>
      </c>
      <c r="E449" s="416">
        <v>535</v>
      </c>
      <c r="F449" s="219">
        <v>0.9817</v>
      </c>
      <c r="G449" s="416">
        <v>535</v>
      </c>
      <c r="H449" s="219"/>
      <c r="I449" s="417">
        <f t="shared" si="75"/>
        <v>349</v>
      </c>
      <c r="J449" s="416">
        <v>349</v>
      </c>
      <c r="K449" s="418"/>
      <c r="L449" s="419">
        <f t="shared" si="84"/>
        <v>-220</v>
      </c>
      <c r="M449" s="219">
        <f t="shared" si="85"/>
        <v>-0.386643233743409</v>
      </c>
      <c r="N449" s="409">
        <v>0</v>
      </c>
      <c r="O449">
        <f t="shared" si="74"/>
        <v>7</v>
      </c>
    </row>
    <row r="450" ht="15.75" spans="1:16">
      <c r="A450" s="422">
        <v>2080709</v>
      </c>
      <c r="B450" s="415" t="s">
        <v>447</v>
      </c>
      <c r="C450" s="416">
        <v>0</v>
      </c>
      <c r="D450" s="416">
        <v>0</v>
      </c>
      <c r="E450" s="416">
        <v>0</v>
      </c>
      <c r="F450" s="219"/>
      <c r="G450" s="416">
        <v>0</v>
      </c>
      <c r="H450" s="219"/>
      <c r="I450" s="417">
        <f t="shared" si="75"/>
        <v>40</v>
      </c>
      <c r="J450" s="416">
        <v>40</v>
      </c>
      <c r="K450" s="418"/>
      <c r="L450" s="419">
        <f t="shared" si="84"/>
        <v>40</v>
      </c>
      <c r="M450" s="219" t="str">
        <f t="shared" si="85"/>
        <v/>
      </c>
      <c r="N450" s="409">
        <v>0</v>
      </c>
      <c r="O450">
        <f t="shared" si="74"/>
        <v>7</v>
      </c>
    </row>
    <row r="451" ht="15.75" spans="1:16">
      <c r="A451" s="422">
        <v>2080711</v>
      </c>
      <c r="B451" s="415" t="s">
        <v>448</v>
      </c>
      <c r="C451" s="416">
        <v>56</v>
      </c>
      <c r="D451" s="416">
        <v>56</v>
      </c>
      <c r="E451" s="416">
        <v>6</v>
      </c>
      <c r="F451" s="219">
        <v>0.1071</v>
      </c>
      <c r="G451" s="416">
        <v>-685</v>
      </c>
      <c r="H451" s="219">
        <v>-0.9913</v>
      </c>
      <c r="I451" s="417">
        <f t="shared" si="75"/>
        <v>60</v>
      </c>
      <c r="J451" s="416">
        <v>60</v>
      </c>
      <c r="K451" s="418"/>
      <c r="L451" s="419">
        <f t="shared" si="84"/>
        <v>4</v>
      </c>
      <c r="M451" s="219">
        <f t="shared" si="85"/>
        <v>0.0714285714285714</v>
      </c>
      <c r="N451" s="409">
        <v>691</v>
      </c>
      <c r="O451">
        <f t="shared" si="74"/>
        <v>7</v>
      </c>
    </row>
    <row r="452" ht="15.75" spans="1:16">
      <c r="A452" s="422">
        <v>2080712</v>
      </c>
      <c r="B452" s="415" t="s">
        <v>449</v>
      </c>
      <c r="C452" s="409">
        <v>0</v>
      </c>
      <c r="D452" s="409">
        <v>0</v>
      </c>
      <c r="E452" s="409">
        <v>0</v>
      </c>
      <c r="F452" s="420"/>
      <c r="G452" s="409">
        <v>0</v>
      </c>
      <c r="H452" s="420"/>
      <c r="I452" s="417">
        <f t="shared" si="75"/>
        <v>0</v>
      </c>
      <c r="J452" s="409">
        <v>0</v>
      </c>
      <c r="K452" s="418"/>
      <c r="L452" s="419">
        <f t="shared" si="84"/>
        <v>0</v>
      </c>
      <c r="M452" s="219" t="str">
        <f t="shared" si="85"/>
        <v/>
      </c>
      <c r="N452" s="409">
        <v>0</v>
      </c>
      <c r="O452">
        <f t="shared" si="74"/>
        <v>7</v>
      </c>
      <c r="P452" t="s">
        <v>156</v>
      </c>
    </row>
    <row r="453" ht="15.75" spans="1:16">
      <c r="A453" s="422">
        <v>2080713</v>
      </c>
      <c r="B453" s="415" t="s">
        <v>450</v>
      </c>
      <c r="C453" s="416">
        <v>7</v>
      </c>
      <c r="D453" s="416">
        <v>17</v>
      </c>
      <c r="E453" s="416">
        <v>10</v>
      </c>
      <c r="F453" s="219">
        <v>0.5882</v>
      </c>
      <c r="G453" s="416">
        <v>10</v>
      </c>
      <c r="H453" s="219"/>
      <c r="I453" s="417">
        <f t="shared" si="75"/>
        <v>16</v>
      </c>
      <c r="J453" s="416">
        <v>16</v>
      </c>
      <c r="K453" s="418"/>
      <c r="L453" s="419">
        <f t="shared" si="84"/>
        <v>9</v>
      </c>
      <c r="M453" s="219">
        <f t="shared" si="85"/>
        <v>1.28571428571429</v>
      </c>
      <c r="N453" s="409">
        <v>0</v>
      </c>
      <c r="O453">
        <f t="shared" si="74"/>
        <v>7</v>
      </c>
    </row>
    <row r="454" ht="15.75" spans="1:16">
      <c r="A454" s="422">
        <v>2080799</v>
      </c>
      <c r="B454" s="415" t="s">
        <v>451</v>
      </c>
      <c r="C454" s="416">
        <v>172</v>
      </c>
      <c r="D454" s="416">
        <v>363</v>
      </c>
      <c r="E454" s="416">
        <v>274</v>
      </c>
      <c r="F454" s="219">
        <v>0.7548</v>
      </c>
      <c r="G454" s="416">
        <v>273</v>
      </c>
      <c r="H454" s="219">
        <v>273</v>
      </c>
      <c r="I454" s="417">
        <f t="shared" si="75"/>
        <v>117</v>
      </c>
      <c r="J454" s="416">
        <v>106</v>
      </c>
      <c r="K454" s="418">
        <v>11</v>
      </c>
      <c r="L454" s="419">
        <f t="shared" si="84"/>
        <v>-55</v>
      </c>
      <c r="M454" s="219">
        <f t="shared" si="85"/>
        <v>-0.319767441860465</v>
      </c>
      <c r="N454" s="409">
        <v>1</v>
      </c>
      <c r="O454">
        <f t="shared" si="74"/>
        <v>7</v>
      </c>
    </row>
    <row r="455" ht="15.75" spans="1:16">
      <c r="A455" s="410">
        <v>20808</v>
      </c>
      <c r="B455" s="421" t="s">
        <v>452</v>
      </c>
      <c r="C455" s="406">
        <v>4159</v>
      </c>
      <c r="D455" s="406">
        <v>4081</v>
      </c>
      <c r="E455" s="406">
        <v>3835</v>
      </c>
      <c r="F455" s="407">
        <v>0.9397</v>
      </c>
      <c r="G455" s="412">
        <v>943</v>
      </c>
      <c r="H455" s="407">
        <v>0.3261</v>
      </c>
      <c r="I455" s="406">
        <f t="shared" si="75"/>
        <v>4292</v>
      </c>
      <c r="J455" s="406">
        <v>3626</v>
      </c>
      <c r="K455" s="413">
        <f>SUM(K456:K463)</f>
        <v>666</v>
      </c>
      <c r="L455" s="406">
        <f t="shared" si="84"/>
        <v>133</v>
      </c>
      <c r="M455" s="407">
        <f t="shared" si="85"/>
        <v>0.0319788410675643</v>
      </c>
      <c r="N455" s="409">
        <v>2892</v>
      </c>
      <c r="O455">
        <f t="shared" ref="O455:O518" si="86">LEN(A455)</f>
        <v>5</v>
      </c>
    </row>
    <row r="456" ht="15.75" spans="1:16">
      <c r="A456" s="422">
        <v>2080801</v>
      </c>
      <c r="B456" s="415" t="s">
        <v>453</v>
      </c>
      <c r="C456" s="416">
        <v>2383</v>
      </c>
      <c r="D456" s="417">
        <v>1756</v>
      </c>
      <c r="E456" s="416">
        <v>1538</v>
      </c>
      <c r="F456" s="219">
        <v>0.8759</v>
      </c>
      <c r="G456" s="416">
        <v>833</v>
      </c>
      <c r="H456" s="219">
        <v>1.1816</v>
      </c>
      <c r="I456" s="417">
        <f t="shared" ref="I456:I519" si="87">J456+K456</f>
        <v>1969</v>
      </c>
      <c r="J456" s="416">
        <v>1500</v>
      </c>
      <c r="K456" s="418">
        <v>469</v>
      </c>
      <c r="L456" s="419">
        <f t="shared" ref="L456:L464" si="88">I456-C456</f>
        <v>-414</v>
      </c>
      <c r="M456" s="219">
        <f t="shared" ref="M456:M464" si="89">IFERROR(L456/C456,"")</f>
        <v>-0.173730591691146</v>
      </c>
      <c r="N456" s="409">
        <v>705</v>
      </c>
      <c r="O456">
        <f t="shared" si="86"/>
        <v>7</v>
      </c>
    </row>
    <row r="457" ht="15.75" spans="1:16">
      <c r="A457" s="422">
        <v>2080802</v>
      </c>
      <c r="B457" s="415" t="s">
        <v>454</v>
      </c>
      <c r="C457" s="416">
        <v>18</v>
      </c>
      <c r="D457" s="416">
        <v>18</v>
      </c>
      <c r="E457" s="416">
        <v>17</v>
      </c>
      <c r="F457" s="219">
        <v>0.9444</v>
      </c>
      <c r="G457" s="416">
        <v>0</v>
      </c>
      <c r="H457" s="219">
        <v>0</v>
      </c>
      <c r="I457" s="417">
        <f t="shared" si="87"/>
        <v>17</v>
      </c>
      <c r="J457" s="416">
        <v>17</v>
      </c>
      <c r="K457" s="418"/>
      <c r="L457" s="419">
        <f t="shared" si="88"/>
        <v>-1</v>
      </c>
      <c r="M457" s="219">
        <f t="shared" si="89"/>
        <v>-0.0555555555555556</v>
      </c>
      <c r="N457" s="409">
        <v>17</v>
      </c>
      <c r="O457">
        <f t="shared" si="86"/>
        <v>7</v>
      </c>
    </row>
    <row r="458" ht="15.75" spans="1:16">
      <c r="A458" s="422">
        <v>2080803</v>
      </c>
      <c r="B458" s="415" t="s">
        <v>455</v>
      </c>
      <c r="C458" s="416">
        <v>9</v>
      </c>
      <c r="D458" s="416">
        <v>9</v>
      </c>
      <c r="E458" s="416">
        <v>9</v>
      </c>
      <c r="F458" s="219">
        <v>1</v>
      </c>
      <c r="G458" s="416">
        <v>-1</v>
      </c>
      <c r="H458" s="219">
        <v>-0.1</v>
      </c>
      <c r="I458" s="417">
        <f t="shared" si="87"/>
        <v>7</v>
      </c>
      <c r="J458" s="416">
        <v>7</v>
      </c>
      <c r="K458" s="418"/>
      <c r="L458" s="419">
        <f t="shared" si="88"/>
        <v>-2</v>
      </c>
      <c r="M458" s="219">
        <f t="shared" si="89"/>
        <v>-0.222222222222222</v>
      </c>
      <c r="N458" s="409">
        <v>10</v>
      </c>
      <c r="O458">
        <f t="shared" si="86"/>
        <v>7</v>
      </c>
    </row>
    <row r="459" ht="15.75" spans="1:16">
      <c r="A459" s="422">
        <v>2080805</v>
      </c>
      <c r="B459" s="415" t="s">
        <v>456</v>
      </c>
      <c r="C459" s="416">
        <v>425</v>
      </c>
      <c r="D459" s="416">
        <v>425</v>
      </c>
      <c r="E459" s="416">
        <v>426</v>
      </c>
      <c r="F459" s="219">
        <v>1.0024</v>
      </c>
      <c r="G459" s="416">
        <v>7</v>
      </c>
      <c r="H459" s="219">
        <v>0.0167</v>
      </c>
      <c r="I459" s="417">
        <f t="shared" si="87"/>
        <v>422</v>
      </c>
      <c r="J459" s="416">
        <v>404</v>
      </c>
      <c r="K459" s="418">
        <v>18</v>
      </c>
      <c r="L459" s="419">
        <f t="shared" si="88"/>
        <v>-3</v>
      </c>
      <c r="M459" s="219">
        <f t="shared" si="89"/>
        <v>-0.00705882352941176</v>
      </c>
      <c r="N459" s="409">
        <v>419</v>
      </c>
      <c r="O459">
        <f t="shared" si="86"/>
        <v>7</v>
      </c>
    </row>
    <row r="460" ht="15.75" spans="1:16">
      <c r="A460" s="422">
        <v>2080806</v>
      </c>
      <c r="B460" s="415" t="s">
        <v>457</v>
      </c>
      <c r="C460" s="409">
        <v>0</v>
      </c>
      <c r="D460" s="409">
        <v>0</v>
      </c>
      <c r="E460" s="409">
        <v>0</v>
      </c>
      <c r="F460" s="420"/>
      <c r="G460" s="409">
        <v>0</v>
      </c>
      <c r="H460" s="420"/>
      <c r="I460" s="417">
        <f t="shared" si="87"/>
        <v>0</v>
      </c>
      <c r="J460" s="409">
        <v>0</v>
      </c>
      <c r="K460" s="418"/>
      <c r="L460" s="419">
        <f t="shared" si="88"/>
        <v>0</v>
      </c>
      <c r="M460" s="219" t="str">
        <f t="shared" si="89"/>
        <v/>
      </c>
      <c r="N460" s="409">
        <v>0</v>
      </c>
      <c r="O460">
        <f t="shared" si="86"/>
        <v>7</v>
      </c>
      <c r="P460" t="s">
        <v>156</v>
      </c>
    </row>
    <row r="461" ht="15.75" spans="1:16">
      <c r="A461" s="422">
        <v>2080807</v>
      </c>
      <c r="B461" s="415" t="s">
        <v>458</v>
      </c>
      <c r="C461" s="409">
        <v>0</v>
      </c>
      <c r="D461" s="409">
        <v>0</v>
      </c>
      <c r="E461" s="409">
        <v>0</v>
      </c>
      <c r="F461" s="420"/>
      <c r="G461" s="409">
        <v>0</v>
      </c>
      <c r="H461" s="420"/>
      <c r="I461" s="417">
        <f t="shared" si="87"/>
        <v>0</v>
      </c>
      <c r="J461" s="409">
        <v>0</v>
      </c>
      <c r="K461" s="418"/>
      <c r="L461" s="419">
        <f t="shared" si="88"/>
        <v>0</v>
      </c>
      <c r="M461" s="219" t="str">
        <f t="shared" si="89"/>
        <v/>
      </c>
      <c r="N461" s="409">
        <v>0</v>
      </c>
      <c r="O461">
        <f t="shared" si="86"/>
        <v>7</v>
      </c>
      <c r="P461" t="s">
        <v>156</v>
      </c>
    </row>
    <row r="462" ht="15.75" spans="1:16">
      <c r="A462" s="422">
        <v>2080808</v>
      </c>
      <c r="B462" s="415" t="s">
        <v>459</v>
      </c>
      <c r="C462" s="416">
        <v>2</v>
      </c>
      <c r="D462" s="416">
        <v>26</v>
      </c>
      <c r="E462" s="416">
        <v>25</v>
      </c>
      <c r="F462" s="219">
        <v>0.9615</v>
      </c>
      <c r="G462" s="416">
        <v>2</v>
      </c>
      <c r="H462" s="219">
        <v>0.087</v>
      </c>
      <c r="I462" s="417">
        <f t="shared" si="87"/>
        <v>3</v>
      </c>
      <c r="J462" s="416">
        <v>3</v>
      </c>
      <c r="K462" s="418"/>
      <c r="L462" s="419">
        <f t="shared" si="88"/>
        <v>1</v>
      </c>
      <c r="M462" s="219">
        <f t="shared" si="89"/>
        <v>0.5</v>
      </c>
      <c r="N462" s="409">
        <v>23</v>
      </c>
      <c r="O462">
        <f t="shared" si="86"/>
        <v>7</v>
      </c>
    </row>
    <row r="463" ht="15.75" spans="1:16">
      <c r="A463" s="422">
        <v>2080899</v>
      </c>
      <c r="B463" s="415" t="s">
        <v>460</v>
      </c>
      <c r="C463" s="416">
        <v>1322</v>
      </c>
      <c r="D463" s="417">
        <v>1847</v>
      </c>
      <c r="E463" s="416">
        <v>1820</v>
      </c>
      <c r="F463" s="219">
        <v>0.9854</v>
      </c>
      <c r="G463" s="416">
        <v>102</v>
      </c>
      <c r="H463" s="219">
        <v>0.0594</v>
      </c>
      <c r="I463" s="417">
        <f t="shared" si="87"/>
        <v>1874</v>
      </c>
      <c r="J463" s="416">
        <v>1695</v>
      </c>
      <c r="K463" s="418">
        <v>179</v>
      </c>
      <c r="L463" s="419">
        <f t="shared" si="88"/>
        <v>552</v>
      </c>
      <c r="M463" s="219">
        <f t="shared" si="89"/>
        <v>0.417549167927383</v>
      </c>
      <c r="N463" s="409">
        <v>1718</v>
      </c>
      <c r="O463">
        <f t="shared" si="86"/>
        <v>7</v>
      </c>
    </row>
    <row r="464" ht="15.75" spans="1:16">
      <c r="A464" s="410">
        <v>20809</v>
      </c>
      <c r="B464" s="421" t="s">
        <v>461</v>
      </c>
      <c r="C464" s="412">
        <v>271</v>
      </c>
      <c r="D464" s="412">
        <v>271</v>
      </c>
      <c r="E464" s="412">
        <v>215</v>
      </c>
      <c r="F464" s="407">
        <v>0.7934</v>
      </c>
      <c r="G464" s="412">
        <v>22</v>
      </c>
      <c r="H464" s="407">
        <v>0.114</v>
      </c>
      <c r="I464" s="406">
        <f t="shared" si="87"/>
        <v>253</v>
      </c>
      <c r="J464" s="412">
        <v>253</v>
      </c>
      <c r="K464" s="413">
        <f>SUM(K465:K470)</f>
        <v>0</v>
      </c>
      <c r="L464" s="406">
        <f t="shared" si="88"/>
        <v>-18</v>
      </c>
      <c r="M464" s="407">
        <f t="shared" si="89"/>
        <v>-0.0664206642066421</v>
      </c>
      <c r="N464" s="409">
        <v>193</v>
      </c>
      <c r="O464">
        <f t="shared" si="86"/>
        <v>5</v>
      </c>
    </row>
    <row r="465" ht="15.75" spans="1:16">
      <c r="A465" s="422">
        <v>2080901</v>
      </c>
      <c r="B465" s="415" t="s">
        <v>462</v>
      </c>
      <c r="C465" s="416">
        <v>135</v>
      </c>
      <c r="D465" s="416">
        <v>135</v>
      </c>
      <c r="E465" s="416">
        <v>114</v>
      </c>
      <c r="F465" s="219">
        <v>0.8444</v>
      </c>
      <c r="G465" s="416">
        <v>19</v>
      </c>
      <c r="H465" s="219">
        <v>0.2</v>
      </c>
      <c r="I465" s="417">
        <f t="shared" si="87"/>
        <v>129</v>
      </c>
      <c r="J465" s="416">
        <v>129</v>
      </c>
      <c r="K465" s="418"/>
      <c r="L465" s="419">
        <f t="shared" ref="L465:L471" si="90">I465-C465</f>
        <v>-6</v>
      </c>
      <c r="M465" s="219">
        <f t="shared" ref="M465:M471" si="91">IFERROR(L465/C465,"")</f>
        <v>-0.0444444444444444</v>
      </c>
      <c r="N465" s="409">
        <v>95</v>
      </c>
      <c r="O465">
        <f t="shared" si="86"/>
        <v>7</v>
      </c>
    </row>
    <row r="466" ht="15.75" spans="1:16">
      <c r="A466" s="422">
        <v>2080902</v>
      </c>
      <c r="B466" s="415" t="s">
        <v>463</v>
      </c>
      <c r="C466" s="416">
        <v>43</v>
      </c>
      <c r="D466" s="416">
        <v>43</v>
      </c>
      <c r="E466" s="416">
        <v>43</v>
      </c>
      <c r="F466" s="219">
        <v>1</v>
      </c>
      <c r="G466" s="416">
        <v>-2</v>
      </c>
      <c r="H466" s="219">
        <v>-0.0444</v>
      </c>
      <c r="I466" s="417">
        <f t="shared" si="87"/>
        <v>48</v>
      </c>
      <c r="J466" s="416">
        <v>48</v>
      </c>
      <c r="K466" s="418"/>
      <c r="L466" s="419">
        <f t="shared" si="90"/>
        <v>5</v>
      </c>
      <c r="M466" s="219">
        <f t="shared" si="91"/>
        <v>0.116279069767442</v>
      </c>
      <c r="N466" s="409">
        <v>45</v>
      </c>
      <c r="O466">
        <f t="shared" si="86"/>
        <v>7</v>
      </c>
    </row>
    <row r="467" ht="15.75" spans="1:16">
      <c r="A467" s="422">
        <v>2080903</v>
      </c>
      <c r="B467" s="415" t="s">
        <v>464</v>
      </c>
      <c r="C467" s="416">
        <v>7</v>
      </c>
      <c r="D467" s="416">
        <v>7</v>
      </c>
      <c r="E467" s="416">
        <v>6</v>
      </c>
      <c r="F467" s="219">
        <v>0.8571</v>
      </c>
      <c r="G467" s="416">
        <v>0</v>
      </c>
      <c r="H467" s="219">
        <v>0</v>
      </c>
      <c r="I467" s="417">
        <f t="shared" si="87"/>
        <v>7</v>
      </c>
      <c r="J467" s="416">
        <v>7</v>
      </c>
      <c r="K467" s="418">
        <v>0</v>
      </c>
      <c r="L467" s="419">
        <f t="shared" si="90"/>
        <v>0</v>
      </c>
      <c r="M467" s="219">
        <f t="shared" si="91"/>
        <v>0</v>
      </c>
      <c r="N467" s="409">
        <v>6</v>
      </c>
      <c r="O467">
        <f t="shared" si="86"/>
        <v>7</v>
      </c>
    </row>
    <row r="468" ht="15.75" spans="1:16">
      <c r="A468" s="422">
        <v>2080904</v>
      </c>
      <c r="B468" s="415" t="s">
        <v>465</v>
      </c>
      <c r="C468" s="409">
        <v>0</v>
      </c>
      <c r="D468" s="409">
        <v>0</v>
      </c>
      <c r="E468" s="409">
        <v>0</v>
      </c>
      <c r="F468" s="420"/>
      <c r="G468" s="409">
        <v>0</v>
      </c>
      <c r="H468" s="420"/>
      <c r="I468" s="417">
        <f t="shared" si="87"/>
        <v>0</v>
      </c>
      <c r="J468" s="409">
        <v>0</v>
      </c>
      <c r="K468" s="418"/>
      <c r="L468" s="419">
        <f t="shared" si="90"/>
        <v>0</v>
      </c>
      <c r="M468" s="219" t="str">
        <f t="shared" si="91"/>
        <v/>
      </c>
      <c r="N468" s="409">
        <v>0</v>
      </c>
      <c r="O468">
        <f t="shared" si="86"/>
        <v>7</v>
      </c>
      <c r="P468" t="s">
        <v>156</v>
      </c>
    </row>
    <row r="469" ht="15.75" spans="1:16">
      <c r="A469" s="422">
        <v>2080905</v>
      </c>
      <c r="B469" s="415" t="s">
        <v>466</v>
      </c>
      <c r="C469" s="416">
        <v>51</v>
      </c>
      <c r="D469" s="416">
        <v>51</v>
      </c>
      <c r="E469" s="416">
        <v>36</v>
      </c>
      <c r="F469" s="219">
        <v>0.7059</v>
      </c>
      <c r="G469" s="416">
        <v>-3</v>
      </c>
      <c r="H469" s="219">
        <v>-0.0769</v>
      </c>
      <c r="I469" s="417">
        <f t="shared" si="87"/>
        <v>43</v>
      </c>
      <c r="J469" s="416">
        <v>43</v>
      </c>
      <c r="K469" s="418"/>
      <c r="L469" s="419">
        <f t="shared" si="90"/>
        <v>-8</v>
      </c>
      <c r="M469" s="219">
        <f t="shared" si="91"/>
        <v>-0.156862745098039</v>
      </c>
      <c r="N469" s="409">
        <v>39</v>
      </c>
      <c r="O469">
        <f t="shared" si="86"/>
        <v>7</v>
      </c>
    </row>
    <row r="470" ht="15.75" spans="1:16">
      <c r="A470" s="422">
        <v>2080999</v>
      </c>
      <c r="B470" s="415" t="s">
        <v>467</v>
      </c>
      <c r="C470" s="416">
        <v>35</v>
      </c>
      <c r="D470" s="416">
        <v>35</v>
      </c>
      <c r="E470" s="416">
        <v>16</v>
      </c>
      <c r="F470" s="219">
        <v>0.4571</v>
      </c>
      <c r="G470" s="416">
        <v>8</v>
      </c>
      <c r="H470" s="219">
        <v>1</v>
      </c>
      <c r="I470" s="417">
        <f t="shared" si="87"/>
        <v>26</v>
      </c>
      <c r="J470" s="416">
        <v>26</v>
      </c>
      <c r="K470" s="418"/>
      <c r="L470" s="419">
        <f t="shared" si="90"/>
        <v>-9</v>
      </c>
      <c r="M470" s="219">
        <f t="shared" si="91"/>
        <v>-0.257142857142857</v>
      </c>
      <c r="N470" s="409">
        <v>8</v>
      </c>
      <c r="O470">
        <f t="shared" si="86"/>
        <v>7</v>
      </c>
    </row>
    <row r="471" ht="15.75" spans="1:16">
      <c r="A471" s="410">
        <v>20810</v>
      </c>
      <c r="B471" s="421" t="s">
        <v>468</v>
      </c>
      <c r="C471" s="412">
        <v>543</v>
      </c>
      <c r="D471" s="406">
        <v>1000</v>
      </c>
      <c r="E471" s="412">
        <v>886</v>
      </c>
      <c r="F471" s="407">
        <v>0.886</v>
      </c>
      <c r="G471" s="412">
        <v>331</v>
      </c>
      <c r="H471" s="407">
        <v>0.5964</v>
      </c>
      <c r="I471" s="406">
        <f t="shared" si="87"/>
        <v>990</v>
      </c>
      <c r="J471" s="412">
        <v>929</v>
      </c>
      <c r="K471" s="413">
        <f>SUM(K472:K478)</f>
        <v>61</v>
      </c>
      <c r="L471" s="406">
        <f t="shared" si="90"/>
        <v>447</v>
      </c>
      <c r="M471" s="407">
        <f t="shared" si="91"/>
        <v>0.823204419889503</v>
      </c>
      <c r="N471" s="409">
        <v>555</v>
      </c>
      <c r="O471">
        <f t="shared" si="86"/>
        <v>5</v>
      </c>
    </row>
    <row r="472" ht="15.75" spans="1:16">
      <c r="A472" s="422">
        <v>2081001</v>
      </c>
      <c r="B472" s="415" t="s">
        <v>469</v>
      </c>
      <c r="C472" s="416">
        <v>13</v>
      </c>
      <c r="D472" s="416">
        <v>13</v>
      </c>
      <c r="E472" s="416">
        <v>0</v>
      </c>
      <c r="F472" s="219">
        <v>0</v>
      </c>
      <c r="G472" s="416">
        <v>-13</v>
      </c>
      <c r="H472" s="219">
        <v>-1</v>
      </c>
      <c r="I472" s="417">
        <f t="shared" si="87"/>
        <v>214</v>
      </c>
      <c r="J472" s="416">
        <v>214</v>
      </c>
      <c r="K472" s="418"/>
      <c r="L472" s="419">
        <f t="shared" ref="L472:L479" si="92">I472-C472</f>
        <v>201</v>
      </c>
      <c r="M472" s="219">
        <f t="shared" ref="M472:M479" si="93">IFERROR(L472/C472,"")</f>
        <v>15.4615384615385</v>
      </c>
      <c r="N472" s="409">
        <v>13</v>
      </c>
      <c r="O472">
        <f t="shared" si="86"/>
        <v>7</v>
      </c>
    </row>
    <row r="473" ht="15.75" spans="1:16">
      <c r="A473" s="422">
        <v>2081002</v>
      </c>
      <c r="B473" s="415" t="s">
        <v>470</v>
      </c>
      <c r="C473" s="416">
        <v>530</v>
      </c>
      <c r="D473" s="416">
        <v>812</v>
      </c>
      <c r="E473" s="416">
        <v>748</v>
      </c>
      <c r="F473" s="219">
        <v>0.9212</v>
      </c>
      <c r="G473" s="416">
        <v>208</v>
      </c>
      <c r="H473" s="219">
        <v>0.3852</v>
      </c>
      <c r="I473" s="417">
        <f t="shared" si="87"/>
        <v>776</v>
      </c>
      <c r="J473" s="416">
        <v>715</v>
      </c>
      <c r="K473" s="418">
        <v>61</v>
      </c>
      <c r="L473" s="419">
        <f t="shared" si="92"/>
        <v>246</v>
      </c>
      <c r="M473" s="219">
        <f t="shared" si="93"/>
        <v>0.464150943396226</v>
      </c>
      <c r="N473" s="409">
        <v>540</v>
      </c>
      <c r="O473">
        <f t="shared" si="86"/>
        <v>7</v>
      </c>
    </row>
    <row r="474" ht="15.75" spans="1:16">
      <c r="A474" s="422">
        <v>2081003</v>
      </c>
      <c r="B474" s="415" t="s">
        <v>471</v>
      </c>
      <c r="C474" s="409">
        <v>0</v>
      </c>
      <c r="D474" s="409">
        <v>0</v>
      </c>
      <c r="E474" s="409">
        <v>0</v>
      </c>
      <c r="F474" s="420"/>
      <c r="G474" s="409">
        <v>0</v>
      </c>
      <c r="H474" s="420"/>
      <c r="I474" s="417">
        <f t="shared" si="87"/>
        <v>0</v>
      </c>
      <c r="J474" s="409">
        <v>0</v>
      </c>
      <c r="K474" s="418"/>
      <c r="L474" s="419">
        <f t="shared" si="92"/>
        <v>0</v>
      </c>
      <c r="M474" s="219" t="str">
        <f t="shared" si="93"/>
        <v/>
      </c>
      <c r="N474" s="409">
        <v>0</v>
      </c>
      <c r="O474">
        <f t="shared" si="86"/>
        <v>7</v>
      </c>
      <c r="P474" t="s">
        <v>156</v>
      </c>
    </row>
    <row r="475" ht="15.75" spans="1:16">
      <c r="A475" s="422">
        <v>2081004</v>
      </c>
      <c r="B475" s="415" t="s">
        <v>472</v>
      </c>
      <c r="C475" s="416">
        <v>0</v>
      </c>
      <c r="D475" s="416">
        <v>114</v>
      </c>
      <c r="E475" s="416">
        <v>134</v>
      </c>
      <c r="F475" s="219">
        <v>1.1754</v>
      </c>
      <c r="G475" s="416">
        <v>132</v>
      </c>
      <c r="H475" s="219">
        <v>66</v>
      </c>
      <c r="I475" s="417">
        <f t="shared" si="87"/>
        <v>0</v>
      </c>
      <c r="J475" s="416">
        <v>0</v>
      </c>
      <c r="K475" s="418"/>
      <c r="L475" s="419">
        <f t="shared" si="92"/>
        <v>0</v>
      </c>
      <c r="M475" s="219" t="str">
        <f t="shared" si="93"/>
        <v/>
      </c>
      <c r="N475" s="409">
        <v>2</v>
      </c>
      <c r="O475">
        <f t="shared" si="86"/>
        <v>7</v>
      </c>
    </row>
    <row r="476" ht="15.75" spans="1:16">
      <c r="A476" s="422">
        <v>2081005</v>
      </c>
      <c r="B476" s="415" t="s">
        <v>473</v>
      </c>
      <c r="C476" s="409">
        <v>0</v>
      </c>
      <c r="D476" s="409">
        <v>0</v>
      </c>
      <c r="E476" s="409">
        <v>0</v>
      </c>
      <c r="F476" s="420"/>
      <c r="G476" s="409">
        <v>0</v>
      </c>
      <c r="H476" s="420"/>
      <c r="I476" s="417">
        <f t="shared" si="87"/>
        <v>0</v>
      </c>
      <c r="J476" s="409">
        <v>0</v>
      </c>
      <c r="K476" s="418"/>
      <c r="L476" s="419">
        <f t="shared" si="92"/>
        <v>0</v>
      </c>
      <c r="M476" s="219" t="str">
        <f t="shared" si="93"/>
        <v/>
      </c>
      <c r="N476" s="409">
        <v>0</v>
      </c>
      <c r="O476">
        <f t="shared" si="86"/>
        <v>7</v>
      </c>
      <c r="P476" t="s">
        <v>156</v>
      </c>
    </row>
    <row r="477" ht="15.75" spans="1:16">
      <c r="A477" s="422">
        <v>2081006</v>
      </c>
      <c r="B477" s="415" t="s">
        <v>474</v>
      </c>
      <c r="C477" s="416">
        <v>0</v>
      </c>
      <c r="D477" s="416">
        <v>61</v>
      </c>
      <c r="E477" s="416">
        <v>4</v>
      </c>
      <c r="F477" s="219">
        <v>0.0656</v>
      </c>
      <c r="G477" s="416">
        <v>4</v>
      </c>
      <c r="H477" s="219"/>
      <c r="I477" s="417">
        <f t="shared" si="87"/>
        <v>0</v>
      </c>
      <c r="J477" s="416">
        <v>0</v>
      </c>
      <c r="K477" s="418"/>
      <c r="L477" s="419">
        <f t="shared" si="92"/>
        <v>0</v>
      </c>
      <c r="M477" s="219" t="str">
        <f t="shared" si="93"/>
        <v/>
      </c>
      <c r="N477" s="409">
        <v>0</v>
      </c>
      <c r="O477">
        <f t="shared" si="86"/>
        <v>7</v>
      </c>
    </row>
    <row r="478" ht="15.75" spans="1:16">
      <c r="A478" s="422">
        <v>2081099</v>
      </c>
      <c r="B478" s="415" t="s">
        <v>475</v>
      </c>
      <c r="C478" s="409">
        <v>0</v>
      </c>
      <c r="D478" s="409">
        <v>0</v>
      </c>
      <c r="E478" s="409">
        <v>0</v>
      </c>
      <c r="F478" s="420"/>
      <c r="G478" s="409">
        <v>0</v>
      </c>
      <c r="H478" s="420"/>
      <c r="I478" s="417">
        <f t="shared" si="87"/>
        <v>0</v>
      </c>
      <c r="J478" s="409">
        <v>0</v>
      </c>
      <c r="K478" s="418"/>
      <c r="L478" s="419">
        <f t="shared" si="92"/>
        <v>0</v>
      </c>
      <c r="M478" s="219" t="str">
        <f t="shared" si="93"/>
        <v/>
      </c>
      <c r="N478" s="409">
        <v>0</v>
      </c>
      <c r="O478">
        <f t="shared" si="86"/>
        <v>7</v>
      </c>
      <c r="P478" t="s">
        <v>156</v>
      </c>
    </row>
    <row r="479" ht="15.75" spans="1:16">
      <c r="A479" s="410">
        <v>20811</v>
      </c>
      <c r="B479" s="421" t="s">
        <v>476</v>
      </c>
      <c r="C479" s="412">
        <v>635</v>
      </c>
      <c r="D479" s="406">
        <v>1259</v>
      </c>
      <c r="E479" s="406">
        <v>1250</v>
      </c>
      <c r="F479" s="407">
        <v>0.9929</v>
      </c>
      <c r="G479" s="412">
        <v>730</v>
      </c>
      <c r="H479" s="407">
        <v>1.4038</v>
      </c>
      <c r="I479" s="406">
        <f t="shared" si="87"/>
        <v>664</v>
      </c>
      <c r="J479" s="412">
        <v>664</v>
      </c>
      <c r="K479" s="413">
        <f>SUM(K480:K487)</f>
        <v>0</v>
      </c>
      <c r="L479" s="406">
        <f t="shared" si="92"/>
        <v>29</v>
      </c>
      <c r="M479" s="407">
        <f t="shared" si="93"/>
        <v>0.0456692913385827</v>
      </c>
      <c r="N479" s="409">
        <v>520</v>
      </c>
      <c r="O479">
        <f t="shared" si="86"/>
        <v>5</v>
      </c>
    </row>
    <row r="480" ht="15.75" spans="1:16">
      <c r="A480" s="422">
        <v>2081101</v>
      </c>
      <c r="B480" s="415" t="s">
        <v>152</v>
      </c>
      <c r="C480" s="416">
        <v>85</v>
      </c>
      <c r="D480" s="416">
        <v>94</v>
      </c>
      <c r="E480" s="416">
        <v>91</v>
      </c>
      <c r="F480" s="219">
        <v>0.9681</v>
      </c>
      <c r="G480" s="416">
        <v>20</v>
      </c>
      <c r="H480" s="219">
        <v>0.2817</v>
      </c>
      <c r="I480" s="417">
        <f t="shared" si="87"/>
        <v>89</v>
      </c>
      <c r="J480" s="416">
        <v>89</v>
      </c>
      <c r="K480" s="418"/>
      <c r="L480" s="419">
        <f t="shared" ref="L480:L511" si="94">I480-C480</f>
        <v>4</v>
      </c>
      <c r="M480" s="219">
        <f t="shared" ref="M480:M511" si="95">IFERROR(L480/C480,"")</f>
        <v>0.0470588235294118</v>
      </c>
      <c r="N480" s="409">
        <v>71</v>
      </c>
      <c r="O480">
        <f t="shared" si="86"/>
        <v>7</v>
      </c>
    </row>
    <row r="481" ht="15.75" spans="1:16">
      <c r="A481" s="422">
        <v>2081102</v>
      </c>
      <c r="B481" s="415" t="s">
        <v>153</v>
      </c>
      <c r="C481" s="416">
        <v>0</v>
      </c>
      <c r="D481" s="416">
        <v>0</v>
      </c>
      <c r="E481" s="416">
        <v>0</v>
      </c>
      <c r="F481" s="219"/>
      <c r="G481" s="416">
        <v>-18</v>
      </c>
      <c r="H481" s="219">
        <v>-1</v>
      </c>
      <c r="I481" s="417">
        <f t="shared" si="87"/>
        <v>0</v>
      </c>
      <c r="J481" s="416">
        <v>0</v>
      </c>
      <c r="K481" s="418"/>
      <c r="L481" s="419">
        <f t="shared" si="94"/>
        <v>0</v>
      </c>
      <c r="M481" s="219" t="str">
        <f t="shared" si="95"/>
        <v/>
      </c>
      <c r="N481" s="409">
        <v>18</v>
      </c>
      <c r="O481">
        <f t="shared" si="86"/>
        <v>7</v>
      </c>
    </row>
    <row r="482" ht="15.75" spans="1:16">
      <c r="A482" s="422">
        <v>2081103</v>
      </c>
      <c r="B482" s="415" t="s">
        <v>154</v>
      </c>
      <c r="C482" s="409">
        <v>0</v>
      </c>
      <c r="D482" s="409">
        <v>0</v>
      </c>
      <c r="E482" s="409">
        <v>0</v>
      </c>
      <c r="F482" s="420"/>
      <c r="G482" s="409">
        <v>0</v>
      </c>
      <c r="H482" s="420"/>
      <c r="I482" s="417">
        <f t="shared" si="87"/>
        <v>0</v>
      </c>
      <c r="J482" s="409">
        <v>0</v>
      </c>
      <c r="K482" s="418"/>
      <c r="L482" s="419">
        <f t="shared" si="94"/>
        <v>0</v>
      </c>
      <c r="M482" s="219" t="str">
        <f t="shared" si="95"/>
        <v/>
      </c>
      <c r="N482" s="409">
        <v>0</v>
      </c>
      <c r="O482">
        <f t="shared" si="86"/>
        <v>7</v>
      </c>
      <c r="P482" t="s">
        <v>156</v>
      </c>
    </row>
    <row r="483" ht="15.75" spans="1:16">
      <c r="A483" s="422">
        <v>2081104</v>
      </c>
      <c r="B483" s="415" t="s">
        <v>477</v>
      </c>
      <c r="C483" s="416">
        <v>116</v>
      </c>
      <c r="D483" s="416">
        <v>128</v>
      </c>
      <c r="E483" s="416">
        <v>128</v>
      </c>
      <c r="F483" s="219">
        <v>1</v>
      </c>
      <c r="G483" s="416">
        <v>120</v>
      </c>
      <c r="H483" s="219">
        <v>15</v>
      </c>
      <c r="I483" s="417">
        <f t="shared" si="87"/>
        <v>45</v>
      </c>
      <c r="J483" s="416">
        <v>45</v>
      </c>
      <c r="K483" s="418"/>
      <c r="L483" s="419">
        <f t="shared" si="94"/>
        <v>-71</v>
      </c>
      <c r="M483" s="219">
        <f t="shared" si="95"/>
        <v>-0.612068965517241</v>
      </c>
      <c r="N483" s="409">
        <v>8</v>
      </c>
      <c r="O483">
        <f t="shared" si="86"/>
        <v>7</v>
      </c>
    </row>
    <row r="484" ht="15.75" spans="1:16">
      <c r="A484" s="422">
        <v>2081105</v>
      </c>
      <c r="B484" s="415" t="s">
        <v>478</v>
      </c>
      <c r="C484" s="416">
        <v>101</v>
      </c>
      <c r="D484" s="416">
        <v>136</v>
      </c>
      <c r="E484" s="416">
        <v>136</v>
      </c>
      <c r="F484" s="219">
        <v>1</v>
      </c>
      <c r="G484" s="416">
        <v>-4</v>
      </c>
      <c r="H484" s="219">
        <v>-0.0286</v>
      </c>
      <c r="I484" s="417">
        <f t="shared" si="87"/>
        <v>79</v>
      </c>
      <c r="J484" s="416">
        <v>79</v>
      </c>
      <c r="K484" s="418"/>
      <c r="L484" s="419">
        <f t="shared" si="94"/>
        <v>-22</v>
      </c>
      <c r="M484" s="219">
        <f t="shared" si="95"/>
        <v>-0.217821782178218</v>
      </c>
      <c r="N484" s="409">
        <v>140</v>
      </c>
      <c r="O484">
        <f t="shared" si="86"/>
        <v>7</v>
      </c>
    </row>
    <row r="485" ht="15.75" spans="1:16">
      <c r="A485" s="422">
        <v>2081106</v>
      </c>
      <c r="B485" s="415" t="s">
        <v>479</v>
      </c>
      <c r="C485" s="409">
        <v>0</v>
      </c>
      <c r="D485" s="409">
        <v>0</v>
      </c>
      <c r="E485" s="409">
        <v>0</v>
      </c>
      <c r="F485" s="420"/>
      <c r="G485" s="409">
        <v>0</v>
      </c>
      <c r="H485" s="420"/>
      <c r="I485" s="417">
        <f t="shared" si="87"/>
        <v>0</v>
      </c>
      <c r="J485" s="409">
        <v>0</v>
      </c>
      <c r="K485" s="418"/>
      <c r="L485" s="419">
        <f t="shared" si="94"/>
        <v>0</v>
      </c>
      <c r="M485" s="219" t="str">
        <f t="shared" si="95"/>
        <v/>
      </c>
      <c r="N485" s="409">
        <v>0</v>
      </c>
      <c r="O485">
        <f t="shared" si="86"/>
        <v>7</v>
      </c>
      <c r="P485" t="s">
        <v>156</v>
      </c>
    </row>
    <row r="486" ht="15.75" spans="1:16">
      <c r="A486" s="422">
        <v>2081107</v>
      </c>
      <c r="B486" s="415" t="s">
        <v>480</v>
      </c>
      <c r="C486" s="416">
        <v>302</v>
      </c>
      <c r="D486" s="416">
        <v>864</v>
      </c>
      <c r="E486" s="416">
        <v>858</v>
      </c>
      <c r="F486" s="219">
        <v>0.9931</v>
      </c>
      <c r="G486" s="416">
        <v>671</v>
      </c>
      <c r="H486" s="219">
        <v>3.5882</v>
      </c>
      <c r="I486" s="417">
        <f t="shared" si="87"/>
        <v>393</v>
      </c>
      <c r="J486" s="416">
        <v>393</v>
      </c>
      <c r="K486" s="418"/>
      <c r="L486" s="419">
        <f t="shared" si="94"/>
        <v>91</v>
      </c>
      <c r="M486" s="219">
        <f t="shared" si="95"/>
        <v>0.301324503311258</v>
      </c>
      <c r="N486" s="409">
        <v>187</v>
      </c>
      <c r="O486">
        <f t="shared" si="86"/>
        <v>7</v>
      </c>
    </row>
    <row r="487" ht="15.75" spans="1:16">
      <c r="A487" s="422">
        <v>2081199</v>
      </c>
      <c r="B487" s="415" t="s">
        <v>481</v>
      </c>
      <c r="C487" s="416">
        <v>31</v>
      </c>
      <c r="D487" s="416">
        <v>37</v>
      </c>
      <c r="E487" s="416">
        <v>37</v>
      </c>
      <c r="F487" s="219">
        <v>1</v>
      </c>
      <c r="G487" s="416">
        <v>-59</v>
      </c>
      <c r="H487" s="219">
        <v>-0.6146</v>
      </c>
      <c r="I487" s="417">
        <f t="shared" si="87"/>
        <v>58</v>
      </c>
      <c r="J487" s="416">
        <v>58</v>
      </c>
      <c r="K487" s="418"/>
      <c r="L487" s="419">
        <f t="shared" si="94"/>
        <v>27</v>
      </c>
      <c r="M487" s="219">
        <f t="shared" si="95"/>
        <v>0.870967741935484</v>
      </c>
      <c r="N487" s="409">
        <v>96</v>
      </c>
      <c r="O487">
        <f t="shared" si="86"/>
        <v>7</v>
      </c>
    </row>
    <row r="488" ht="15.75" spans="1:16">
      <c r="A488" s="410">
        <v>20816</v>
      </c>
      <c r="B488" s="421" t="s">
        <v>482</v>
      </c>
      <c r="C488" s="412">
        <v>1</v>
      </c>
      <c r="D488" s="412">
        <v>1</v>
      </c>
      <c r="E488" s="412">
        <v>0</v>
      </c>
      <c r="F488" s="407">
        <v>0</v>
      </c>
      <c r="G488" s="412">
        <v>0</v>
      </c>
      <c r="H488" s="407"/>
      <c r="I488" s="406">
        <f t="shared" si="87"/>
        <v>1</v>
      </c>
      <c r="J488" s="412">
        <v>1</v>
      </c>
      <c r="K488" s="426">
        <f>SUM(K489:K493)</f>
        <v>0</v>
      </c>
      <c r="L488" s="406">
        <f t="shared" si="94"/>
        <v>0</v>
      </c>
      <c r="M488" s="407">
        <f t="shared" si="95"/>
        <v>0</v>
      </c>
      <c r="N488" s="409">
        <v>0</v>
      </c>
      <c r="O488">
        <f t="shared" si="86"/>
        <v>5</v>
      </c>
    </row>
    <row r="489" ht="15.75" spans="1:16">
      <c r="A489" s="422">
        <v>2081601</v>
      </c>
      <c r="B489" s="415" t="s">
        <v>152</v>
      </c>
      <c r="C489" s="409">
        <v>0</v>
      </c>
      <c r="D489" s="409">
        <v>0</v>
      </c>
      <c r="E489" s="409">
        <v>0</v>
      </c>
      <c r="F489" s="420"/>
      <c r="G489" s="409">
        <v>0</v>
      </c>
      <c r="H489" s="420"/>
      <c r="I489" s="417">
        <f t="shared" si="87"/>
        <v>0</v>
      </c>
      <c r="J489" s="409">
        <v>0</v>
      </c>
      <c r="K489" s="418"/>
      <c r="L489" s="419">
        <f t="shared" si="94"/>
        <v>0</v>
      </c>
      <c r="M489" s="219" t="str">
        <f t="shared" si="95"/>
        <v/>
      </c>
      <c r="N489" s="409">
        <v>0</v>
      </c>
      <c r="O489">
        <f t="shared" si="86"/>
        <v>7</v>
      </c>
      <c r="P489" t="s">
        <v>156</v>
      </c>
    </row>
    <row r="490" ht="15.75" spans="1:16">
      <c r="A490" s="422">
        <v>2081602</v>
      </c>
      <c r="B490" s="415" t="s">
        <v>153</v>
      </c>
      <c r="C490" s="409">
        <v>0</v>
      </c>
      <c r="D490" s="409"/>
      <c r="E490" s="409">
        <v>0</v>
      </c>
      <c r="F490" s="420"/>
      <c r="G490" s="409">
        <v>0</v>
      </c>
      <c r="H490" s="420"/>
      <c r="I490" s="417">
        <f t="shared" si="87"/>
        <v>0</v>
      </c>
      <c r="J490" s="409">
        <v>0</v>
      </c>
      <c r="K490" s="418"/>
      <c r="L490" s="419">
        <f t="shared" si="94"/>
        <v>0</v>
      </c>
      <c r="M490" s="219" t="str">
        <f t="shared" si="95"/>
        <v/>
      </c>
      <c r="N490" s="409">
        <v>0</v>
      </c>
      <c r="O490">
        <f t="shared" si="86"/>
        <v>7</v>
      </c>
      <c r="P490" t="s">
        <v>156</v>
      </c>
    </row>
    <row r="491" ht="15.75" spans="1:16">
      <c r="A491" s="422">
        <v>2081603</v>
      </c>
      <c r="B491" s="415" t="s">
        <v>154</v>
      </c>
      <c r="C491" s="409">
        <v>0</v>
      </c>
      <c r="D491" s="409"/>
      <c r="E491" s="409">
        <v>0</v>
      </c>
      <c r="F491" s="420"/>
      <c r="G491" s="409">
        <v>0</v>
      </c>
      <c r="H491" s="420"/>
      <c r="I491" s="417">
        <f t="shared" si="87"/>
        <v>0</v>
      </c>
      <c r="J491" s="409">
        <v>0</v>
      </c>
      <c r="K491" s="418"/>
      <c r="L491" s="419">
        <f t="shared" si="94"/>
        <v>0</v>
      </c>
      <c r="M491" s="219" t="str">
        <f t="shared" si="95"/>
        <v/>
      </c>
      <c r="N491" s="409">
        <v>0</v>
      </c>
      <c r="O491">
        <f t="shared" si="86"/>
        <v>7</v>
      </c>
      <c r="P491" t="s">
        <v>156</v>
      </c>
    </row>
    <row r="492" ht="15.75" spans="1:16">
      <c r="A492" s="422">
        <v>2081650</v>
      </c>
      <c r="B492" s="415" t="s">
        <v>162</v>
      </c>
      <c r="C492" s="409">
        <v>0</v>
      </c>
      <c r="D492" s="409"/>
      <c r="E492" s="409">
        <v>0</v>
      </c>
      <c r="F492" s="420"/>
      <c r="G492" s="409">
        <v>0</v>
      </c>
      <c r="H492" s="420"/>
      <c r="I492" s="417">
        <f t="shared" si="87"/>
        <v>0</v>
      </c>
      <c r="J492" s="409">
        <v>0</v>
      </c>
      <c r="K492" s="418"/>
      <c r="L492" s="419">
        <f t="shared" si="94"/>
        <v>0</v>
      </c>
      <c r="M492" s="219" t="str">
        <f t="shared" si="95"/>
        <v/>
      </c>
      <c r="N492" s="409">
        <v>0</v>
      </c>
      <c r="O492">
        <f t="shared" si="86"/>
        <v>7</v>
      </c>
      <c r="P492" t="s">
        <v>156</v>
      </c>
    </row>
    <row r="493" ht="15.75" spans="1:16">
      <c r="A493" s="422">
        <v>2081699</v>
      </c>
      <c r="B493" s="415" t="s">
        <v>483</v>
      </c>
      <c r="C493" s="416">
        <v>1</v>
      </c>
      <c r="D493" s="416">
        <v>1</v>
      </c>
      <c r="E493" s="416">
        <v>0</v>
      </c>
      <c r="F493" s="219">
        <v>0</v>
      </c>
      <c r="G493" s="416">
        <v>0</v>
      </c>
      <c r="H493" s="219"/>
      <c r="I493" s="417">
        <f t="shared" si="87"/>
        <v>1</v>
      </c>
      <c r="J493" s="416">
        <v>1</v>
      </c>
      <c r="K493" s="418"/>
      <c r="L493" s="419">
        <f t="shared" si="94"/>
        <v>0</v>
      </c>
      <c r="M493" s="219">
        <f t="shared" si="95"/>
        <v>0</v>
      </c>
      <c r="N493" s="409">
        <v>0</v>
      </c>
      <c r="O493">
        <f t="shared" si="86"/>
        <v>7</v>
      </c>
    </row>
    <row r="494" ht="15.75" spans="1:16">
      <c r="A494" s="410">
        <v>20819</v>
      </c>
      <c r="B494" s="421" t="s">
        <v>484</v>
      </c>
      <c r="C494" s="406">
        <v>5184</v>
      </c>
      <c r="D494" s="406">
        <v>6207</v>
      </c>
      <c r="E494" s="406">
        <v>6161</v>
      </c>
      <c r="F494" s="407">
        <v>0.9926</v>
      </c>
      <c r="G494" s="406">
        <v>-1835</v>
      </c>
      <c r="H494" s="407">
        <v>-0.2295</v>
      </c>
      <c r="I494" s="406">
        <f t="shared" si="87"/>
        <v>6105</v>
      </c>
      <c r="J494" s="406">
        <v>6103</v>
      </c>
      <c r="K494" s="423">
        <f>SUM(K495:K496)</f>
        <v>2</v>
      </c>
      <c r="L494" s="406">
        <f t="shared" si="94"/>
        <v>921</v>
      </c>
      <c r="M494" s="407">
        <f t="shared" si="95"/>
        <v>0.177662037037037</v>
      </c>
      <c r="N494" s="409">
        <v>7996</v>
      </c>
      <c r="O494">
        <f t="shared" si="86"/>
        <v>5</v>
      </c>
    </row>
    <row r="495" ht="15.75" spans="1:16">
      <c r="A495" s="422">
        <v>2081901</v>
      </c>
      <c r="B495" s="415" t="s">
        <v>485</v>
      </c>
      <c r="C495" s="416">
        <v>490</v>
      </c>
      <c r="D495" s="416">
        <v>757</v>
      </c>
      <c r="E495" s="416">
        <v>757</v>
      </c>
      <c r="F495" s="219">
        <v>1</v>
      </c>
      <c r="G495" s="416">
        <v>757</v>
      </c>
      <c r="H495" s="219"/>
      <c r="I495" s="417">
        <f t="shared" si="87"/>
        <v>640</v>
      </c>
      <c r="J495" s="416">
        <v>640</v>
      </c>
      <c r="K495" s="418"/>
      <c r="L495" s="419">
        <f t="shared" si="94"/>
        <v>150</v>
      </c>
      <c r="M495" s="219">
        <f t="shared" si="95"/>
        <v>0.306122448979592</v>
      </c>
      <c r="N495" s="409">
        <v>0</v>
      </c>
      <c r="O495">
        <f t="shared" si="86"/>
        <v>7</v>
      </c>
    </row>
    <row r="496" ht="15.75" spans="1:16">
      <c r="A496" s="422">
        <v>2081902</v>
      </c>
      <c r="B496" s="415" t="s">
        <v>486</v>
      </c>
      <c r="C496" s="416">
        <v>4694</v>
      </c>
      <c r="D496" s="417">
        <v>5450</v>
      </c>
      <c r="E496" s="416">
        <v>5404</v>
      </c>
      <c r="F496" s="219">
        <v>0.9916</v>
      </c>
      <c r="G496" s="417">
        <v>-2592</v>
      </c>
      <c r="H496" s="219">
        <v>-0.3242</v>
      </c>
      <c r="I496" s="417">
        <f t="shared" si="87"/>
        <v>5465</v>
      </c>
      <c r="J496" s="416">
        <v>5463</v>
      </c>
      <c r="K496" s="418">
        <v>2</v>
      </c>
      <c r="L496" s="419">
        <f t="shared" si="94"/>
        <v>771</v>
      </c>
      <c r="M496" s="219">
        <f t="shared" si="95"/>
        <v>0.164252236898168</v>
      </c>
      <c r="N496" s="409">
        <v>7996</v>
      </c>
      <c r="O496">
        <f t="shared" si="86"/>
        <v>7</v>
      </c>
    </row>
    <row r="497" ht="15.75" spans="1:16">
      <c r="A497" s="410">
        <v>20820</v>
      </c>
      <c r="B497" s="421" t="s">
        <v>487</v>
      </c>
      <c r="C497" s="412">
        <v>57</v>
      </c>
      <c r="D497" s="412">
        <v>57</v>
      </c>
      <c r="E497" s="412">
        <v>36</v>
      </c>
      <c r="F497" s="407">
        <v>0.6316</v>
      </c>
      <c r="G497" s="412">
        <v>36</v>
      </c>
      <c r="H497" s="407"/>
      <c r="I497" s="406">
        <f t="shared" si="87"/>
        <v>63</v>
      </c>
      <c r="J497" s="412">
        <v>63</v>
      </c>
      <c r="K497" s="423">
        <f>SUM(K498:K499)</f>
        <v>0</v>
      </c>
      <c r="L497" s="406">
        <f t="shared" si="94"/>
        <v>6</v>
      </c>
      <c r="M497" s="407">
        <f t="shared" si="95"/>
        <v>0.105263157894737</v>
      </c>
      <c r="N497" s="409">
        <v>0</v>
      </c>
      <c r="O497">
        <f t="shared" si="86"/>
        <v>5</v>
      </c>
    </row>
    <row r="498" ht="15.75" spans="1:16">
      <c r="A498" s="422">
        <v>2082001</v>
      </c>
      <c r="B498" s="415" t="s">
        <v>488</v>
      </c>
      <c r="C498" s="416">
        <v>55</v>
      </c>
      <c r="D498" s="416">
        <v>55</v>
      </c>
      <c r="E498" s="416">
        <v>36</v>
      </c>
      <c r="F498" s="219">
        <v>0.6545</v>
      </c>
      <c r="G498" s="416">
        <v>36</v>
      </c>
      <c r="H498" s="219"/>
      <c r="I498" s="417">
        <f t="shared" si="87"/>
        <v>61</v>
      </c>
      <c r="J498" s="416">
        <v>61</v>
      </c>
      <c r="K498" s="418"/>
      <c r="L498" s="419">
        <f t="shared" si="94"/>
        <v>6</v>
      </c>
      <c r="M498" s="219">
        <f t="shared" si="95"/>
        <v>0.109090909090909</v>
      </c>
      <c r="N498" s="409">
        <v>0</v>
      </c>
      <c r="O498">
        <f t="shared" si="86"/>
        <v>7</v>
      </c>
    </row>
    <row r="499" ht="15.75" spans="1:16">
      <c r="A499" s="422">
        <v>2082002</v>
      </c>
      <c r="B499" s="415" t="s">
        <v>489</v>
      </c>
      <c r="C499" s="416">
        <v>2</v>
      </c>
      <c r="D499" s="416">
        <v>2</v>
      </c>
      <c r="E499" s="416">
        <v>0</v>
      </c>
      <c r="F499" s="219">
        <v>0</v>
      </c>
      <c r="G499" s="416">
        <v>0</v>
      </c>
      <c r="H499" s="219"/>
      <c r="I499" s="417">
        <f t="shared" si="87"/>
        <v>2</v>
      </c>
      <c r="J499" s="416">
        <v>2</v>
      </c>
      <c r="K499" s="418"/>
      <c r="L499" s="419">
        <f t="shared" si="94"/>
        <v>0</v>
      </c>
      <c r="M499" s="219">
        <f t="shared" si="95"/>
        <v>0</v>
      </c>
      <c r="N499" s="409">
        <v>0</v>
      </c>
      <c r="O499">
        <f t="shared" si="86"/>
        <v>7</v>
      </c>
    </row>
    <row r="500" ht="15.75" spans="1:16">
      <c r="A500" s="410">
        <v>20821</v>
      </c>
      <c r="B500" s="421" t="s">
        <v>490</v>
      </c>
      <c r="C500" s="406">
        <v>1753</v>
      </c>
      <c r="D500" s="406">
        <v>2289</v>
      </c>
      <c r="E500" s="406">
        <v>2200</v>
      </c>
      <c r="F500" s="407">
        <v>0.9611</v>
      </c>
      <c r="G500" s="406">
        <v>1218</v>
      </c>
      <c r="H500" s="407">
        <v>1.2403</v>
      </c>
      <c r="I500" s="406">
        <f t="shared" si="87"/>
        <v>2177</v>
      </c>
      <c r="J500" s="406">
        <v>2177</v>
      </c>
      <c r="K500" s="413">
        <f>SUM(K501:K502)</f>
        <v>0</v>
      </c>
      <c r="L500" s="406">
        <f t="shared" si="94"/>
        <v>424</v>
      </c>
      <c r="M500" s="407">
        <f t="shared" si="95"/>
        <v>0.24187107815174</v>
      </c>
      <c r="N500" s="409">
        <v>982</v>
      </c>
      <c r="O500">
        <f t="shared" si="86"/>
        <v>5</v>
      </c>
    </row>
    <row r="501" ht="15.75" spans="1:16">
      <c r="A501" s="422">
        <v>2082101</v>
      </c>
      <c r="B501" s="415" t="s">
        <v>491</v>
      </c>
      <c r="C501" s="416">
        <v>80</v>
      </c>
      <c r="D501" s="416">
        <v>144</v>
      </c>
      <c r="E501" s="416">
        <v>144</v>
      </c>
      <c r="F501" s="219">
        <v>1</v>
      </c>
      <c r="G501" s="416">
        <v>144</v>
      </c>
      <c r="H501" s="219"/>
      <c r="I501" s="417">
        <f t="shared" si="87"/>
        <v>150</v>
      </c>
      <c r="J501" s="416">
        <v>150</v>
      </c>
      <c r="K501" s="418"/>
      <c r="L501" s="419">
        <f t="shared" si="94"/>
        <v>70</v>
      </c>
      <c r="M501" s="219">
        <f t="shared" si="95"/>
        <v>0.875</v>
      </c>
      <c r="N501" s="409">
        <v>0</v>
      </c>
      <c r="O501">
        <f t="shared" si="86"/>
        <v>7</v>
      </c>
    </row>
    <row r="502" ht="15.75" spans="1:16">
      <c r="A502" s="422">
        <v>2082102</v>
      </c>
      <c r="B502" s="415" t="s">
        <v>492</v>
      </c>
      <c r="C502" s="416">
        <v>1673</v>
      </c>
      <c r="D502" s="417">
        <v>2145</v>
      </c>
      <c r="E502" s="416">
        <v>2056</v>
      </c>
      <c r="F502" s="219">
        <v>0.9585</v>
      </c>
      <c r="G502" s="417">
        <v>1074</v>
      </c>
      <c r="H502" s="219">
        <v>1.0937</v>
      </c>
      <c r="I502" s="417">
        <f t="shared" si="87"/>
        <v>2027</v>
      </c>
      <c r="J502" s="416">
        <v>2027</v>
      </c>
      <c r="K502" s="418"/>
      <c r="L502" s="419">
        <f t="shared" si="94"/>
        <v>354</v>
      </c>
      <c r="M502" s="219">
        <f t="shared" si="95"/>
        <v>0.211595935445308</v>
      </c>
      <c r="N502" s="409">
        <v>982</v>
      </c>
      <c r="O502">
        <f t="shared" si="86"/>
        <v>7</v>
      </c>
    </row>
    <row r="503" ht="15.75" spans="1:16">
      <c r="A503" s="410">
        <v>20824</v>
      </c>
      <c r="B503" s="421" t="s">
        <v>493</v>
      </c>
      <c r="C503" s="412">
        <v>0</v>
      </c>
      <c r="D503" s="412">
        <v>0</v>
      </c>
      <c r="E503" s="412"/>
      <c r="F503" s="407"/>
      <c r="G503" s="412">
        <v>0</v>
      </c>
      <c r="H503" s="407"/>
      <c r="I503" s="406">
        <f t="shared" si="87"/>
        <v>0</v>
      </c>
      <c r="J503" s="412"/>
      <c r="K503" s="413"/>
      <c r="L503" s="406">
        <f t="shared" si="94"/>
        <v>0</v>
      </c>
      <c r="M503" s="407" t="str">
        <f t="shared" si="95"/>
        <v/>
      </c>
      <c r="N503" s="409"/>
      <c r="O503">
        <f t="shared" si="86"/>
        <v>5</v>
      </c>
    </row>
    <row r="504" ht="15.75" spans="1:16">
      <c r="A504" s="410">
        <v>20825</v>
      </c>
      <c r="B504" s="421" t="s">
        <v>494</v>
      </c>
      <c r="C504" s="412">
        <v>107</v>
      </c>
      <c r="D504" s="412">
        <v>175</v>
      </c>
      <c r="E504" s="412">
        <v>166</v>
      </c>
      <c r="F504" s="407">
        <v>0.9486</v>
      </c>
      <c r="G504" s="412">
        <v>-268</v>
      </c>
      <c r="H504" s="407">
        <v>-0.6175</v>
      </c>
      <c r="I504" s="406">
        <f t="shared" si="87"/>
        <v>9</v>
      </c>
      <c r="J504" s="412">
        <v>0</v>
      </c>
      <c r="K504" s="413">
        <f>SUM(K505:K506)</f>
        <v>9</v>
      </c>
      <c r="L504" s="406">
        <f t="shared" si="94"/>
        <v>-98</v>
      </c>
      <c r="M504" s="407">
        <f t="shared" si="95"/>
        <v>-0.91588785046729</v>
      </c>
      <c r="N504" s="409">
        <v>434</v>
      </c>
      <c r="O504">
        <f t="shared" si="86"/>
        <v>5</v>
      </c>
    </row>
    <row r="505" ht="15.75" spans="1:16">
      <c r="A505" s="422">
        <v>2082501</v>
      </c>
      <c r="B505" s="429" t="s">
        <v>495</v>
      </c>
      <c r="C505" s="416">
        <v>0</v>
      </c>
      <c r="D505" s="416">
        <v>0</v>
      </c>
      <c r="E505" s="416">
        <v>0</v>
      </c>
      <c r="F505" s="219"/>
      <c r="G505" s="416">
        <v>-434</v>
      </c>
      <c r="H505" s="219">
        <v>-1</v>
      </c>
      <c r="I505" s="417">
        <f t="shared" si="87"/>
        <v>0</v>
      </c>
      <c r="J505" s="416">
        <v>0</v>
      </c>
      <c r="K505" s="418"/>
      <c r="L505" s="419">
        <f t="shared" si="94"/>
        <v>0</v>
      </c>
      <c r="M505" s="219" t="str">
        <f t="shared" si="95"/>
        <v/>
      </c>
      <c r="N505" s="409">
        <v>434</v>
      </c>
      <c r="O505">
        <f t="shared" si="86"/>
        <v>7</v>
      </c>
    </row>
    <row r="506" ht="15.75" spans="1:16">
      <c r="A506" s="422">
        <v>2082502</v>
      </c>
      <c r="B506" s="415" t="s">
        <v>496</v>
      </c>
      <c r="C506" s="416">
        <v>107</v>
      </c>
      <c r="D506" s="416">
        <v>175</v>
      </c>
      <c r="E506" s="416">
        <v>166</v>
      </c>
      <c r="F506" s="219">
        <v>0.9486</v>
      </c>
      <c r="G506" s="416">
        <v>166</v>
      </c>
      <c r="H506" s="219"/>
      <c r="I506" s="417">
        <f t="shared" si="87"/>
        <v>9</v>
      </c>
      <c r="J506" s="416">
        <v>0</v>
      </c>
      <c r="K506" s="418">
        <v>9</v>
      </c>
      <c r="L506" s="419">
        <f t="shared" si="94"/>
        <v>-98</v>
      </c>
      <c r="M506" s="219">
        <f t="shared" si="95"/>
        <v>-0.91588785046729</v>
      </c>
      <c r="N506" s="409">
        <v>0</v>
      </c>
      <c r="O506">
        <f t="shared" si="86"/>
        <v>7</v>
      </c>
    </row>
    <row r="507" ht="15.75" spans="1:16">
      <c r="A507" s="410">
        <v>20826</v>
      </c>
      <c r="B507" s="421" t="s">
        <v>497</v>
      </c>
      <c r="C507" s="406">
        <v>9161</v>
      </c>
      <c r="D507" s="406">
        <v>10676</v>
      </c>
      <c r="E507" s="406">
        <v>10576</v>
      </c>
      <c r="F507" s="407">
        <v>0.9906</v>
      </c>
      <c r="G507" s="406">
        <v>1658</v>
      </c>
      <c r="H507" s="407">
        <v>0.1859</v>
      </c>
      <c r="I507" s="406">
        <f t="shared" si="87"/>
        <v>10855</v>
      </c>
      <c r="J507" s="406">
        <v>10855</v>
      </c>
      <c r="K507" s="413">
        <f>SUM(K508:K510)</f>
        <v>0</v>
      </c>
      <c r="L507" s="406">
        <f t="shared" si="94"/>
        <v>1694</v>
      </c>
      <c r="M507" s="407">
        <f t="shared" si="95"/>
        <v>0.184914310664775</v>
      </c>
      <c r="N507" s="409">
        <v>8918</v>
      </c>
      <c r="O507">
        <f t="shared" si="86"/>
        <v>5</v>
      </c>
    </row>
    <row r="508" ht="15.75" spans="1:16">
      <c r="A508" s="422">
        <v>2082601</v>
      </c>
      <c r="B508" s="415" t="s">
        <v>498</v>
      </c>
      <c r="C508" s="416">
        <v>100</v>
      </c>
      <c r="D508" s="416">
        <v>100</v>
      </c>
      <c r="E508" s="416">
        <v>0</v>
      </c>
      <c r="F508" s="219">
        <v>0</v>
      </c>
      <c r="G508" s="416">
        <v>0</v>
      </c>
      <c r="H508" s="219"/>
      <c r="I508" s="417">
        <f t="shared" si="87"/>
        <v>50</v>
      </c>
      <c r="J508" s="416">
        <v>50</v>
      </c>
      <c r="K508" s="418"/>
      <c r="L508" s="419">
        <f t="shared" si="94"/>
        <v>-50</v>
      </c>
      <c r="M508" s="219">
        <f t="shared" si="95"/>
        <v>-0.5</v>
      </c>
      <c r="N508" s="409">
        <v>0</v>
      </c>
      <c r="O508">
        <f t="shared" si="86"/>
        <v>7</v>
      </c>
    </row>
    <row r="509" ht="15.75" spans="1:16">
      <c r="A509" s="422">
        <v>2082602</v>
      </c>
      <c r="B509" s="415" t="s">
        <v>499</v>
      </c>
      <c r="C509" s="416">
        <v>9061</v>
      </c>
      <c r="D509" s="417">
        <v>10576</v>
      </c>
      <c r="E509" s="416">
        <v>10576</v>
      </c>
      <c r="F509" s="219">
        <v>1</v>
      </c>
      <c r="G509" s="417">
        <v>1658</v>
      </c>
      <c r="H509" s="219">
        <v>0.1859</v>
      </c>
      <c r="I509" s="417">
        <f t="shared" si="87"/>
        <v>10805</v>
      </c>
      <c r="J509" s="416">
        <v>10805</v>
      </c>
      <c r="K509" s="418"/>
      <c r="L509" s="419">
        <f t="shared" si="94"/>
        <v>1744</v>
      </c>
      <c r="M509" s="219">
        <f t="shared" si="95"/>
        <v>0.192473236949564</v>
      </c>
      <c r="N509" s="409">
        <v>8918</v>
      </c>
      <c r="O509">
        <f t="shared" si="86"/>
        <v>7</v>
      </c>
    </row>
    <row r="510" ht="15.75" spans="1:16">
      <c r="A510" s="422">
        <v>2082699</v>
      </c>
      <c r="B510" s="415" t="s">
        <v>500</v>
      </c>
      <c r="C510" s="409">
        <v>0</v>
      </c>
      <c r="D510" s="409">
        <v>0</v>
      </c>
      <c r="E510" s="409">
        <v>0</v>
      </c>
      <c r="F510" s="420"/>
      <c r="G510" s="409">
        <v>0</v>
      </c>
      <c r="H510" s="420"/>
      <c r="I510" s="417">
        <f t="shared" si="87"/>
        <v>0</v>
      </c>
      <c r="J510" s="409">
        <v>0</v>
      </c>
      <c r="K510" s="418"/>
      <c r="L510" s="419">
        <f t="shared" si="94"/>
        <v>0</v>
      </c>
      <c r="M510" s="219" t="str">
        <f t="shared" si="95"/>
        <v/>
      </c>
      <c r="N510" s="409">
        <v>0</v>
      </c>
      <c r="O510">
        <f t="shared" si="86"/>
        <v>7</v>
      </c>
      <c r="P510" t="s">
        <v>156</v>
      </c>
    </row>
    <row r="511" ht="15.75" spans="1:16">
      <c r="A511" s="410">
        <v>20828</v>
      </c>
      <c r="B511" s="424" t="s">
        <v>501</v>
      </c>
      <c r="C511" s="412">
        <v>273</v>
      </c>
      <c r="D511" s="412">
        <v>291</v>
      </c>
      <c r="E511" s="412">
        <v>284</v>
      </c>
      <c r="F511" s="407">
        <v>0.9759</v>
      </c>
      <c r="G511" s="412">
        <v>-5</v>
      </c>
      <c r="H511" s="407">
        <v>-0.0173</v>
      </c>
      <c r="I511" s="406">
        <f t="shared" si="87"/>
        <v>284</v>
      </c>
      <c r="J511" s="412">
        <v>284</v>
      </c>
      <c r="K511" s="413">
        <f>SUM(K512:K519)</f>
        <v>0</v>
      </c>
      <c r="L511" s="406">
        <f t="shared" si="94"/>
        <v>11</v>
      </c>
      <c r="M511" s="407">
        <f t="shared" si="95"/>
        <v>0.0402930402930403</v>
      </c>
      <c r="N511" s="409">
        <v>289</v>
      </c>
      <c r="O511">
        <f t="shared" si="86"/>
        <v>5</v>
      </c>
    </row>
    <row r="512" ht="15.75" spans="1:16">
      <c r="A512" s="422">
        <v>2082801</v>
      </c>
      <c r="B512" s="415" t="s">
        <v>152</v>
      </c>
      <c r="C512" s="416">
        <v>106</v>
      </c>
      <c r="D512" s="416">
        <v>117</v>
      </c>
      <c r="E512" s="416">
        <v>117</v>
      </c>
      <c r="F512" s="219">
        <v>1</v>
      </c>
      <c r="G512" s="416">
        <v>23</v>
      </c>
      <c r="H512" s="219">
        <v>0.2447</v>
      </c>
      <c r="I512" s="417">
        <f t="shared" si="87"/>
        <v>137</v>
      </c>
      <c r="J512" s="416">
        <v>137</v>
      </c>
      <c r="K512" s="418"/>
      <c r="L512" s="419">
        <f t="shared" ref="L512:L531" si="96">I512-C512</f>
        <v>31</v>
      </c>
      <c r="M512" s="219">
        <f t="shared" ref="M512:M531" si="97">IFERROR(L512/C512,"")</f>
        <v>0.292452830188679</v>
      </c>
      <c r="N512" s="409">
        <v>94</v>
      </c>
      <c r="O512">
        <f t="shared" si="86"/>
        <v>7</v>
      </c>
    </row>
    <row r="513" ht="15.75" spans="1:16">
      <c r="A513" s="422">
        <v>2082802</v>
      </c>
      <c r="B513" s="415" t="s">
        <v>153</v>
      </c>
      <c r="C513" s="409">
        <v>0</v>
      </c>
      <c r="D513" s="409">
        <v>0</v>
      </c>
      <c r="E513" s="409">
        <v>0</v>
      </c>
      <c r="F513" s="420"/>
      <c r="G513" s="409">
        <v>0</v>
      </c>
      <c r="H513" s="420"/>
      <c r="I513" s="417">
        <f t="shared" si="87"/>
        <v>0</v>
      </c>
      <c r="J513" s="409">
        <v>0</v>
      </c>
      <c r="K513" s="418"/>
      <c r="L513" s="419">
        <f t="shared" si="96"/>
        <v>0</v>
      </c>
      <c r="M513" s="219" t="str">
        <f t="shared" si="97"/>
        <v/>
      </c>
      <c r="N513" s="409">
        <v>0</v>
      </c>
      <c r="O513">
        <f t="shared" si="86"/>
        <v>7</v>
      </c>
      <c r="P513" t="s">
        <v>156</v>
      </c>
    </row>
    <row r="514" ht="15.75" spans="1:16">
      <c r="A514" s="422">
        <v>2082803</v>
      </c>
      <c r="B514" s="415" t="s">
        <v>154</v>
      </c>
      <c r="C514" s="409">
        <v>0</v>
      </c>
      <c r="D514" s="409">
        <v>0</v>
      </c>
      <c r="E514" s="409">
        <v>0</v>
      </c>
      <c r="F514" s="420"/>
      <c r="G514" s="409">
        <v>0</v>
      </c>
      <c r="H514" s="420"/>
      <c r="I514" s="417">
        <f t="shared" si="87"/>
        <v>0</v>
      </c>
      <c r="J514" s="409">
        <v>0</v>
      </c>
      <c r="K514" s="418"/>
      <c r="L514" s="419">
        <f t="shared" si="96"/>
        <v>0</v>
      </c>
      <c r="M514" s="219" t="str">
        <f t="shared" si="97"/>
        <v/>
      </c>
      <c r="N514" s="409">
        <v>0</v>
      </c>
      <c r="O514">
        <f t="shared" si="86"/>
        <v>7</v>
      </c>
      <c r="P514" t="s">
        <v>156</v>
      </c>
    </row>
    <row r="515" ht="15.75" spans="1:16">
      <c r="A515" s="422">
        <v>2082804</v>
      </c>
      <c r="B515" s="415" t="s">
        <v>502</v>
      </c>
      <c r="C515" s="416">
        <v>107</v>
      </c>
      <c r="D515" s="416">
        <v>112</v>
      </c>
      <c r="E515" s="416">
        <v>105</v>
      </c>
      <c r="F515" s="219">
        <v>0.9375</v>
      </c>
      <c r="G515" s="416">
        <v>-32</v>
      </c>
      <c r="H515" s="219">
        <v>-0.2336</v>
      </c>
      <c r="I515" s="417">
        <f t="shared" si="87"/>
        <v>109</v>
      </c>
      <c r="J515" s="416">
        <v>109</v>
      </c>
      <c r="K515" s="418"/>
      <c r="L515" s="419">
        <f t="shared" si="96"/>
        <v>2</v>
      </c>
      <c r="M515" s="219">
        <f t="shared" si="97"/>
        <v>0.0186915887850467</v>
      </c>
      <c r="N515" s="409">
        <v>137</v>
      </c>
      <c r="O515">
        <f t="shared" si="86"/>
        <v>7</v>
      </c>
    </row>
    <row r="516" ht="15.75" spans="1:16">
      <c r="A516" s="422">
        <v>2082805</v>
      </c>
      <c r="B516" s="415" t="s">
        <v>503</v>
      </c>
      <c r="C516" s="409">
        <v>0</v>
      </c>
      <c r="D516" s="409">
        <v>0</v>
      </c>
      <c r="E516" s="409">
        <v>0</v>
      </c>
      <c r="F516" s="420"/>
      <c r="G516" s="409">
        <v>0</v>
      </c>
      <c r="H516" s="420"/>
      <c r="I516" s="417">
        <f t="shared" si="87"/>
        <v>0</v>
      </c>
      <c r="J516" s="409">
        <v>0</v>
      </c>
      <c r="K516" s="418"/>
      <c r="L516" s="419">
        <f t="shared" si="96"/>
        <v>0</v>
      </c>
      <c r="M516" s="219" t="str">
        <f t="shared" si="97"/>
        <v/>
      </c>
      <c r="N516" s="409">
        <v>0</v>
      </c>
      <c r="O516">
        <f t="shared" si="86"/>
        <v>7</v>
      </c>
      <c r="P516" t="s">
        <v>156</v>
      </c>
    </row>
    <row r="517" ht="15.75" spans="1:16">
      <c r="A517" s="422">
        <v>2082806</v>
      </c>
      <c r="B517" s="415" t="s">
        <v>187</v>
      </c>
      <c r="C517" s="416">
        <v>2</v>
      </c>
      <c r="D517" s="416">
        <v>2</v>
      </c>
      <c r="E517" s="416">
        <v>2</v>
      </c>
      <c r="F517" s="219">
        <v>1</v>
      </c>
      <c r="G517" s="416">
        <v>0</v>
      </c>
      <c r="H517" s="219">
        <v>0</v>
      </c>
      <c r="I517" s="417">
        <f t="shared" si="87"/>
        <v>2</v>
      </c>
      <c r="J517" s="416">
        <v>2</v>
      </c>
      <c r="K517" s="418"/>
      <c r="L517" s="419">
        <f t="shared" si="96"/>
        <v>0</v>
      </c>
      <c r="M517" s="219">
        <f t="shared" si="97"/>
        <v>0</v>
      </c>
      <c r="N517" s="409">
        <v>2</v>
      </c>
      <c r="O517">
        <f t="shared" si="86"/>
        <v>7</v>
      </c>
    </row>
    <row r="518" ht="15.75" spans="1:16">
      <c r="A518" s="422">
        <v>2082850</v>
      </c>
      <c r="B518" s="415" t="s">
        <v>162</v>
      </c>
      <c r="C518" s="416">
        <v>22</v>
      </c>
      <c r="D518" s="416">
        <v>23</v>
      </c>
      <c r="E518" s="416">
        <v>23</v>
      </c>
      <c r="F518" s="219">
        <v>1</v>
      </c>
      <c r="G518" s="416">
        <v>3</v>
      </c>
      <c r="H518" s="219">
        <v>0.15</v>
      </c>
      <c r="I518" s="417">
        <f t="shared" si="87"/>
        <v>0</v>
      </c>
      <c r="J518" s="416">
        <v>0</v>
      </c>
      <c r="K518" s="418"/>
      <c r="L518" s="419">
        <f t="shared" si="96"/>
        <v>-22</v>
      </c>
      <c r="M518" s="219">
        <f t="shared" si="97"/>
        <v>-1</v>
      </c>
      <c r="N518" s="409">
        <v>20</v>
      </c>
      <c r="O518">
        <f t="shared" si="86"/>
        <v>7</v>
      </c>
    </row>
    <row r="519" ht="15.75" spans="1:16">
      <c r="A519" s="422">
        <v>2082899</v>
      </c>
      <c r="B519" s="415" t="s">
        <v>504</v>
      </c>
      <c r="C519" s="416">
        <v>36</v>
      </c>
      <c r="D519" s="416">
        <v>37</v>
      </c>
      <c r="E519" s="416">
        <v>37</v>
      </c>
      <c r="F519" s="219">
        <v>1</v>
      </c>
      <c r="G519" s="416">
        <v>1</v>
      </c>
      <c r="H519" s="219">
        <v>0.0278</v>
      </c>
      <c r="I519" s="417">
        <f t="shared" si="87"/>
        <v>36</v>
      </c>
      <c r="J519" s="416">
        <v>36</v>
      </c>
      <c r="K519" s="418"/>
      <c r="L519" s="419">
        <f t="shared" si="96"/>
        <v>0</v>
      </c>
      <c r="M519" s="219">
        <f t="shared" si="97"/>
        <v>0</v>
      </c>
      <c r="N519" s="409">
        <v>36</v>
      </c>
      <c r="O519">
        <f t="shared" ref="O519:O582" si="98">LEN(A519)</f>
        <v>7</v>
      </c>
    </row>
    <row r="520" ht="15.75" spans="1:16">
      <c r="A520" s="410">
        <v>20830</v>
      </c>
      <c r="B520" s="424" t="s">
        <v>505</v>
      </c>
      <c r="C520" s="406">
        <v>1138</v>
      </c>
      <c r="D520" s="406">
        <v>1185</v>
      </c>
      <c r="E520" s="406">
        <v>1669</v>
      </c>
      <c r="F520" s="407">
        <v>1.4084</v>
      </c>
      <c r="G520" s="412">
        <v>-324</v>
      </c>
      <c r="H520" s="407">
        <v>-0.1626</v>
      </c>
      <c r="I520" s="406">
        <f t="shared" ref="I520:I583" si="99">J520+K520</f>
        <v>1101</v>
      </c>
      <c r="J520" s="406">
        <v>1074</v>
      </c>
      <c r="K520" s="413">
        <f>K521+K522</f>
        <v>27</v>
      </c>
      <c r="L520" s="406">
        <f t="shared" si="96"/>
        <v>-37</v>
      </c>
      <c r="M520" s="407">
        <f t="shared" si="97"/>
        <v>-0.0325131810193322</v>
      </c>
      <c r="N520" s="409">
        <v>1993</v>
      </c>
      <c r="O520">
        <f t="shared" si="98"/>
        <v>5</v>
      </c>
    </row>
    <row r="521" ht="15.75" spans="1:16">
      <c r="A521" s="422">
        <v>2083001</v>
      </c>
      <c r="B521" s="415" t="s">
        <v>506</v>
      </c>
      <c r="C521" s="416">
        <v>112</v>
      </c>
      <c r="D521" s="416">
        <v>112</v>
      </c>
      <c r="E521" s="416">
        <v>98</v>
      </c>
      <c r="F521" s="219">
        <v>0.875</v>
      </c>
      <c r="G521" s="416">
        <v>44</v>
      </c>
      <c r="H521" s="219">
        <v>0.8148</v>
      </c>
      <c r="I521" s="417">
        <f t="shared" si="99"/>
        <v>87</v>
      </c>
      <c r="J521" s="416">
        <v>87</v>
      </c>
      <c r="K521" s="418"/>
      <c r="L521" s="419">
        <f t="shared" si="96"/>
        <v>-25</v>
      </c>
      <c r="M521" s="219">
        <f t="shared" si="97"/>
        <v>-0.223214285714286</v>
      </c>
      <c r="N521" s="409">
        <v>54</v>
      </c>
      <c r="O521">
        <f t="shared" si="98"/>
        <v>7</v>
      </c>
    </row>
    <row r="522" ht="15.75" spans="1:16">
      <c r="A522" s="422">
        <v>2083099</v>
      </c>
      <c r="B522" s="415" t="s">
        <v>507</v>
      </c>
      <c r="C522" s="416">
        <v>1026</v>
      </c>
      <c r="D522" s="417">
        <v>1073</v>
      </c>
      <c r="E522" s="416">
        <v>1571</v>
      </c>
      <c r="F522" s="219">
        <v>1.4641</v>
      </c>
      <c r="G522" s="416">
        <v>-368</v>
      </c>
      <c r="H522" s="219">
        <v>-0.1898</v>
      </c>
      <c r="I522" s="417">
        <f t="shared" si="99"/>
        <v>1014</v>
      </c>
      <c r="J522" s="416">
        <v>987</v>
      </c>
      <c r="K522" s="418">
        <v>27</v>
      </c>
      <c r="L522" s="419">
        <f t="shared" si="96"/>
        <v>-12</v>
      </c>
      <c r="M522" s="219">
        <f t="shared" si="97"/>
        <v>-0.0116959064327485</v>
      </c>
      <c r="N522" s="409">
        <v>1939</v>
      </c>
      <c r="O522">
        <f t="shared" si="98"/>
        <v>7</v>
      </c>
    </row>
    <row r="523" ht="15.75" spans="1:16">
      <c r="A523" s="410">
        <v>20899</v>
      </c>
      <c r="B523" s="421" t="s">
        <v>508</v>
      </c>
      <c r="C523" s="412">
        <v>272</v>
      </c>
      <c r="D523" s="412">
        <v>300</v>
      </c>
      <c r="E523" s="412">
        <v>296</v>
      </c>
      <c r="F523" s="407">
        <v>0.9867</v>
      </c>
      <c r="G523" s="412">
        <v>-95</v>
      </c>
      <c r="H523" s="407">
        <v>-0.243</v>
      </c>
      <c r="I523" s="406">
        <f t="shared" si="99"/>
        <v>284</v>
      </c>
      <c r="J523" s="412">
        <v>264</v>
      </c>
      <c r="K523" s="413">
        <f>SUM(K524)</f>
        <v>20</v>
      </c>
      <c r="L523" s="406">
        <f t="shared" si="96"/>
        <v>12</v>
      </c>
      <c r="M523" s="407">
        <f t="shared" si="97"/>
        <v>0.0441176470588235</v>
      </c>
      <c r="N523" s="409">
        <v>391</v>
      </c>
      <c r="O523">
        <f t="shared" si="98"/>
        <v>5</v>
      </c>
    </row>
    <row r="524" ht="15.75" spans="1:16">
      <c r="A524" s="422">
        <v>2089999</v>
      </c>
      <c r="B524" s="415" t="s">
        <v>508</v>
      </c>
      <c r="C524" s="416">
        <v>272</v>
      </c>
      <c r="D524" s="416">
        <v>300</v>
      </c>
      <c r="E524" s="416">
        <v>296</v>
      </c>
      <c r="F524" s="219">
        <v>0.9867</v>
      </c>
      <c r="G524" s="416">
        <v>-95</v>
      </c>
      <c r="H524" s="219">
        <v>-0.243</v>
      </c>
      <c r="I524" s="417">
        <f t="shared" si="99"/>
        <v>284</v>
      </c>
      <c r="J524" s="416">
        <v>264</v>
      </c>
      <c r="K524" s="418">
        <v>20</v>
      </c>
      <c r="L524" s="419">
        <f t="shared" si="96"/>
        <v>12</v>
      </c>
      <c r="M524" s="219">
        <f t="shared" si="97"/>
        <v>0.0441176470588235</v>
      </c>
      <c r="N524" s="409">
        <v>391</v>
      </c>
      <c r="O524">
        <f t="shared" si="98"/>
        <v>7</v>
      </c>
    </row>
    <row r="525" ht="15.75" spans="1:16">
      <c r="A525" s="427">
        <v>210</v>
      </c>
      <c r="B525" s="405" t="s">
        <v>509</v>
      </c>
      <c r="C525" s="406">
        <v>19352</v>
      </c>
      <c r="D525" s="406">
        <v>19639</v>
      </c>
      <c r="E525" s="406">
        <v>19009</v>
      </c>
      <c r="F525" s="407">
        <v>14</v>
      </c>
      <c r="G525" s="406">
        <v>1194</v>
      </c>
      <c r="H525" s="407">
        <v>0.067</v>
      </c>
      <c r="I525" s="406">
        <f t="shared" si="99"/>
        <v>22416</v>
      </c>
      <c r="J525" s="406">
        <v>20754</v>
      </c>
      <c r="K525" s="408">
        <f>K526+K531+K541+K545+K557+K561+K566+K570+K574+K577+K598+K586+K593+K595</f>
        <v>1662</v>
      </c>
      <c r="L525" s="406">
        <f t="shared" si="96"/>
        <v>3064</v>
      </c>
      <c r="M525" s="407">
        <f t="shared" si="97"/>
        <v>0.15832988838363</v>
      </c>
      <c r="N525" s="409">
        <v>17815</v>
      </c>
      <c r="O525">
        <f t="shared" si="98"/>
        <v>3</v>
      </c>
    </row>
    <row r="526" ht="15.75" spans="1:16">
      <c r="A526" s="410">
        <v>21001</v>
      </c>
      <c r="B526" s="421" t="s">
        <v>510</v>
      </c>
      <c r="C526" s="412">
        <v>479</v>
      </c>
      <c r="D526" s="412">
        <v>700</v>
      </c>
      <c r="E526" s="412">
        <v>680</v>
      </c>
      <c r="F526" s="407">
        <v>0.9714</v>
      </c>
      <c r="G526" s="412">
        <v>-145</v>
      </c>
      <c r="H526" s="407">
        <v>-0.1758</v>
      </c>
      <c r="I526" s="406">
        <f t="shared" si="99"/>
        <v>493</v>
      </c>
      <c r="J526" s="412">
        <v>488</v>
      </c>
      <c r="K526" s="413">
        <f>SUM(K527:K530)</f>
        <v>5</v>
      </c>
      <c r="L526" s="406">
        <f t="shared" si="96"/>
        <v>14</v>
      </c>
      <c r="M526" s="407">
        <f t="shared" si="97"/>
        <v>0.0292275574112735</v>
      </c>
      <c r="N526" s="409">
        <v>825</v>
      </c>
      <c r="O526">
        <f t="shared" si="98"/>
        <v>5</v>
      </c>
    </row>
    <row r="527" ht="15.75" spans="1:16">
      <c r="A527" s="422">
        <v>2100101</v>
      </c>
      <c r="B527" s="415" t="s">
        <v>152</v>
      </c>
      <c r="C527" s="416">
        <v>393</v>
      </c>
      <c r="D527" s="416">
        <v>449</v>
      </c>
      <c r="E527" s="416">
        <v>435</v>
      </c>
      <c r="F527" s="219">
        <v>0.9688</v>
      </c>
      <c r="G527" s="416">
        <v>5</v>
      </c>
      <c r="H527" s="219">
        <v>0.0116</v>
      </c>
      <c r="I527" s="417">
        <f t="shared" si="99"/>
        <v>406</v>
      </c>
      <c r="J527" s="416">
        <v>406</v>
      </c>
      <c r="K527" s="418"/>
      <c r="L527" s="419">
        <f t="shared" si="96"/>
        <v>13</v>
      </c>
      <c r="M527" s="219">
        <f t="shared" si="97"/>
        <v>0.0330788804071247</v>
      </c>
      <c r="N527" s="409">
        <v>430</v>
      </c>
      <c r="O527">
        <f t="shared" si="98"/>
        <v>7</v>
      </c>
    </row>
    <row r="528" ht="15.75" spans="1:16">
      <c r="A528" s="422">
        <v>2100102</v>
      </c>
      <c r="B528" s="415" t="s">
        <v>153</v>
      </c>
      <c r="C528" s="409">
        <v>0</v>
      </c>
      <c r="D528" s="409">
        <v>0</v>
      </c>
      <c r="E528" s="409">
        <v>0</v>
      </c>
      <c r="F528" s="420"/>
      <c r="G528" s="409">
        <v>0</v>
      </c>
      <c r="H528" s="420"/>
      <c r="I528" s="417">
        <f t="shared" si="99"/>
        <v>0</v>
      </c>
      <c r="J528" s="409">
        <v>0</v>
      </c>
      <c r="K528" s="418"/>
      <c r="L528" s="419">
        <f t="shared" si="96"/>
        <v>0</v>
      </c>
      <c r="M528" s="219" t="str">
        <f t="shared" si="97"/>
        <v/>
      </c>
      <c r="N528" s="409">
        <v>0</v>
      </c>
      <c r="O528">
        <f t="shared" si="98"/>
        <v>7</v>
      </c>
      <c r="P528" t="s">
        <v>156</v>
      </c>
    </row>
    <row r="529" ht="15.75" spans="1:16">
      <c r="A529" s="422">
        <v>2100103</v>
      </c>
      <c r="B529" s="415" t="s">
        <v>154</v>
      </c>
      <c r="C529" s="409">
        <v>0</v>
      </c>
      <c r="D529" s="409">
        <v>0</v>
      </c>
      <c r="E529" s="409">
        <v>0</v>
      </c>
      <c r="F529" s="420"/>
      <c r="G529" s="409">
        <v>0</v>
      </c>
      <c r="H529" s="420"/>
      <c r="I529" s="417">
        <f t="shared" si="99"/>
        <v>0</v>
      </c>
      <c r="J529" s="409">
        <v>0</v>
      </c>
      <c r="K529" s="418"/>
      <c r="L529" s="419">
        <f t="shared" si="96"/>
        <v>0</v>
      </c>
      <c r="M529" s="219" t="str">
        <f t="shared" si="97"/>
        <v/>
      </c>
      <c r="N529" s="409">
        <v>0</v>
      </c>
      <c r="O529">
        <f t="shared" si="98"/>
        <v>7</v>
      </c>
      <c r="P529" t="s">
        <v>156</v>
      </c>
    </row>
    <row r="530" ht="15.75" spans="1:16">
      <c r="A530" s="422">
        <v>2100199</v>
      </c>
      <c r="B530" s="415" t="s">
        <v>511</v>
      </c>
      <c r="C530" s="416">
        <v>86</v>
      </c>
      <c r="D530" s="416">
        <v>251</v>
      </c>
      <c r="E530" s="416">
        <v>245</v>
      </c>
      <c r="F530" s="219">
        <v>0.9761</v>
      </c>
      <c r="G530" s="416">
        <v>-150</v>
      </c>
      <c r="H530" s="219">
        <v>-0.3797</v>
      </c>
      <c r="I530" s="417">
        <f t="shared" si="99"/>
        <v>87</v>
      </c>
      <c r="J530" s="416">
        <v>82</v>
      </c>
      <c r="K530" s="418">
        <v>5</v>
      </c>
      <c r="L530" s="419">
        <f t="shared" si="96"/>
        <v>1</v>
      </c>
      <c r="M530" s="219">
        <f t="shared" si="97"/>
        <v>0.0116279069767442</v>
      </c>
      <c r="N530" s="409">
        <v>395</v>
      </c>
      <c r="O530">
        <f t="shared" si="98"/>
        <v>7</v>
      </c>
    </row>
    <row r="531" ht="15.75" spans="1:16">
      <c r="A531" s="410">
        <v>21002</v>
      </c>
      <c r="B531" s="421" t="s">
        <v>512</v>
      </c>
      <c r="C531" s="406">
        <v>1170</v>
      </c>
      <c r="D531" s="412">
        <v>586</v>
      </c>
      <c r="E531" s="412">
        <v>558</v>
      </c>
      <c r="F531" s="407">
        <v>0.9522</v>
      </c>
      <c r="G531" s="412">
        <v>176</v>
      </c>
      <c r="H531" s="407">
        <v>0.4607</v>
      </c>
      <c r="I531" s="406">
        <f t="shared" si="99"/>
        <v>1125</v>
      </c>
      <c r="J531" s="406">
        <v>1125</v>
      </c>
      <c r="K531" s="413">
        <f>SUM(K532:K540)</f>
        <v>0</v>
      </c>
      <c r="L531" s="406">
        <f t="shared" si="96"/>
        <v>-45</v>
      </c>
      <c r="M531" s="407">
        <f t="shared" si="97"/>
        <v>-0.0384615384615385</v>
      </c>
      <c r="N531" s="409">
        <v>382</v>
      </c>
      <c r="O531">
        <f t="shared" si="98"/>
        <v>5</v>
      </c>
    </row>
    <row r="532" ht="15.75" spans="1:16">
      <c r="A532" s="422">
        <v>2100201</v>
      </c>
      <c r="B532" s="415" t="s">
        <v>513</v>
      </c>
      <c r="C532" s="409">
        <v>0</v>
      </c>
      <c r="D532" s="409">
        <v>0</v>
      </c>
      <c r="E532" s="409">
        <v>0</v>
      </c>
      <c r="F532" s="420"/>
      <c r="G532" s="409">
        <v>0</v>
      </c>
      <c r="H532" s="420"/>
      <c r="I532" s="417">
        <f t="shared" si="99"/>
        <v>0</v>
      </c>
      <c r="J532" s="409">
        <v>0</v>
      </c>
      <c r="K532" s="418"/>
      <c r="L532" s="419">
        <f t="shared" ref="L532:L545" si="100">I532-C532</f>
        <v>0</v>
      </c>
      <c r="M532" s="219" t="str">
        <f t="shared" ref="M532:M545" si="101">IFERROR(L532/C532,"")</f>
        <v/>
      </c>
      <c r="N532" s="409">
        <v>0</v>
      </c>
      <c r="O532">
        <f t="shared" si="98"/>
        <v>7</v>
      </c>
      <c r="P532" t="s">
        <v>156</v>
      </c>
    </row>
    <row r="533" ht="15.75" spans="1:16">
      <c r="A533" s="422">
        <v>2100202</v>
      </c>
      <c r="B533" s="415" t="s">
        <v>514</v>
      </c>
      <c r="C533" s="409">
        <v>0</v>
      </c>
      <c r="D533" s="409">
        <v>0</v>
      </c>
      <c r="E533" s="409">
        <v>0</v>
      </c>
      <c r="F533" s="420"/>
      <c r="G533" s="409">
        <v>0</v>
      </c>
      <c r="H533" s="420"/>
      <c r="I533" s="417">
        <f t="shared" si="99"/>
        <v>0</v>
      </c>
      <c r="J533" s="409">
        <v>0</v>
      </c>
      <c r="K533" s="418"/>
      <c r="L533" s="419">
        <f t="shared" si="100"/>
        <v>0</v>
      </c>
      <c r="M533" s="219" t="str">
        <f t="shared" si="101"/>
        <v/>
      </c>
      <c r="N533" s="409">
        <v>0</v>
      </c>
      <c r="O533">
        <f t="shared" si="98"/>
        <v>7</v>
      </c>
      <c r="P533" t="s">
        <v>156</v>
      </c>
    </row>
    <row r="534" ht="15.75" spans="1:16">
      <c r="A534" s="422">
        <v>2100203</v>
      </c>
      <c r="B534" s="415" t="s">
        <v>515</v>
      </c>
      <c r="C534" s="409">
        <v>0</v>
      </c>
      <c r="D534" s="409">
        <v>0</v>
      </c>
      <c r="E534" s="409">
        <v>0</v>
      </c>
      <c r="F534" s="420"/>
      <c r="G534" s="409">
        <v>0</v>
      </c>
      <c r="H534" s="420"/>
      <c r="I534" s="417">
        <f t="shared" si="99"/>
        <v>0</v>
      </c>
      <c r="J534" s="409">
        <v>0</v>
      </c>
      <c r="K534" s="418"/>
      <c r="L534" s="419">
        <f t="shared" si="100"/>
        <v>0</v>
      </c>
      <c r="M534" s="219" t="str">
        <f t="shared" si="101"/>
        <v/>
      </c>
      <c r="N534" s="409">
        <v>0</v>
      </c>
      <c r="O534">
        <f t="shared" si="98"/>
        <v>7</v>
      </c>
      <c r="P534" t="s">
        <v>156</v>
      </c>
    </row>
    <row r="535" ht="15.75" spans="1:16">
      <c r="A535" s="422">
        <v>2100204</v>
      </c>
      <c r="B535" s="415" t="s">
        <v>516</v>
      </c>
      <c r="C535" s="409">
        <v>0</v>
      </c>
      <c r="D535" s="409">
        <v>0</v>
      </c>
      <c r="E535" s="409">
        <v>0</v>
      </c>
      <c r="F535" s="420"/>
      <c r="G535" s="409">
        <v>0</v>
      </c>
      <c r="H535" s="420"/>
      <c r="I535" s="417">
        <f t="shared" si="99"/>
        <v>0</v>
      </c>
      <c r="J535" s="409">
        <v>0</v>
      </c>
      <c r="K535" s="418"/>
      <c r="L535" s="419">
        <f t="shared" si="100"/>
        <v>0</v>
      </c>
      <c r="M535" s="219" t="str">
        <f t="shared" si="101"/>
        <v/>
      </c>
      <c r="N535" s="409">
        <v>0</v>
      </c>
      <c r="O535">
        <f t="shared" si="98"/>
        <v>7</v>
      </c>
      <c r="P535" t="s">
        <v>156</v>
      </c>
    </row>
    <row r="536" ht="15.75" spans="1:16">
      <c r="A536" s="422">
        <v>2100205</v>
      </c>
      <c r="B536" s="415" t="s">
        <v>517</v>
      </c>
      <c r="C536" s="409">
        <v>0</v>
      </c>
      <c r="D536" s="409">
        <v>0</v>
      </c>
      <c r="E536" s="409">
        <v>0</v>
      </c>
      <c r="F536" s="420"/>
      <c r="G536" s="409">
        <v>0</v>
      </c>
      <c r="H536" s="420"/>
      <c r="I536" s="417">
        <f t="shared" si="99"/>
        <v>0</v>
      </c>
      <c r="J536" s="409">
        <v>0</v>
      </c>
      <c r="K536" s="418"/>
      <c r="L536" s="419">
        <f t="shared" si="100"/>
        <v>0</v>
      </c>
      <c r="M536" s="219" t="str">
        <f t="shared" si="101"/>
        <v/>
      </c>
      <c r="N536" s="409">
        <v>0</v>
      </c>
      <c r="O536">
        <f t="shared" si="98"/>
        <v>7</v>
      </c>
      <c r="P536" t="s">
        <v>156</v>
      </c>
    </row>
    <row r="537" ht="15.75" spans="1:16">
      <c r="A537" s="422">
        <v>2100206</v>
      </c>
      <c r="B537" s="415" t="s">
        <v>518</v>
      </c>
      <c r="C537" s="416">
        <v>0</v>
      </c>
      <c r="D537" s="416">
        <v>86</v>
      </c>
      <c r="E537" s="416">
        <v>85</v>
      </c>
      <c r="F537" s="219">
        <v>0.9884</v>
      </c>
      <c r="G537" s="416">
        <v>85</v>
      </c>
      <c r="H537" s="219"/>
      <c r="I537" s="417">
        <f t="shared" si="99"/>
        <v>0</v>
      </c>
      <c r="J537" s="416">
        <v>0</v>
      </c>
      <c r="K537" s="418"/>
      <c r="L537" s="419">
        <f t="shared" si="100"/>
        <v>0</v>
      </c>
      <c r="M537" s="219" t="str">
        <f t="shared" si="101"/>
        <v/>
      </c>
      <c r="N537" s="409">
        <v>0</v>
      </c>
      <c r="O537">
        <f t="shared" si="98"/>
        <v>7</v>
      </c>
    </row>
    <row r="538" ht="15.75" spans="1:16">
      <c r="A538" s="422">
        <v>2100207</v>
      </c>
      <c r="B538" s="415" t="s">
        <v>519</v>
      </c>
      <c r="C538" s="409">
        <v>0</v>
      </c>
      <c r="D538" s="409">
        <v>0</v>
      </c>
      <c r="E538" s="409">
        <v>0</v>
      </c>
      <c r="F538" s="420"/>
      <c r="G538" s="409">
        <v>0</v>
      </c>
      <c r="H538" s="420"/>
      <c r="I538" s="417">
        <f t="shared" si="99"/>
        <v>0</v>
      </c>
      <c r="J538" s="409">
        <v>0</v>
      </c>
      <c r="K538" s="418"/>
      <c r="L538" s="419">
        <f t="shared" si="100"/>
        <v>0</v>
      </c>
      <c r="M538" s="219" t="str">
        <f t="shared" si="101"/>
        <v/>
      </c>
      <c r="N538" s="409">
        <v>0</v>
      </c>
      <c r="O538">
        <f t="shared" si="98"/>
        <v>7</v>
      </c>
      <c r="P538" t="s">
        <v>156</v>
      </c>
    </row>
    <row r="539" ht="15.75" spans="1:16">
      <c r="A539" s="422">
        <v>2100213</v>
      </c>
      <c r="B539" s="415" t="s">
        <v>520</v>
      </c>
      <c r="C539" s="409">
        <v>0</v>
      </c>
      <c r="D539" s="409">
        <v>0</v>
      </c>
      <c r="E539" s="409">
        <v>0</v>
      </c>
      <c r="F539" s="420"/>
      <c r="G539" s="409">
        <v>0</v>
      </c>
      <c r="H539" s="420"/>
      <c r="I539" s="417">
        <f t="shared" si="99"/>
        <v>0</v>
      </c>
      <c r="J539" s="409">
        <v>0</v>
      </c>
      <c r="K539" s="418"/>
      <c r="L539" s="419">
        <f t="shared" si="100"/>
        <v>0</v>
      </c>
      <c r="M539" s="219" t="str">
        <f t="shared" si="101"/>
        <v/>
      </c>
      <c r="N539" s="409">
        <v>0</v>
      </c>
      <c r="O539">
        <f t="shared" si="98"/>
        <v>7</v>
      </c>
      <c r="P539" t="s">
        <v>156</v>
      </c>
    </row>
    <row r="540" ht="15.75" spans="1:16">
      <c r="A540" s="422">
        <v>2100299</v>
      </c>
      <c r="B540" s="415" t="s">
        <v>521</v>
      </c>
      <c r="C540" s="416">
        <v>1170</v>
      </c>
      <c r="D540" s="416">
        <v>500</v>
      </c>
      <c r="E540" s="416">
        <v>473</v>
      </c>
      <c r="F540" s="219">
        <v>0.946</v>
      </c>
      <c r="G540" s="416">
        <v>91</v>
      </c>
      <c r="H540" s="219">
        <v>0.2382</v>
      </c>
      <c r="I540" s="417">
        <f t="shared" si="99"/>
        <v>1125</v>
      </c>
      <c r="J540" s="416">
        <v>1125</v>
      </c>
      <c r="K540" s="418"/>
      <c r="L540" s="419">
        <f t="shared" si="100"/>
        <v>-45</v>
      </c>
      <c r="M540" s="219">
        <f t="shared" si="101"/>
        <v>-0.0384615384615385</v>
      </c>
      <c r="N540" s="409">
        <v>382</v>
      </c>
      <c r="O540">
        <f t="shared" si="98"/>
        <v>7</v>
      </c>
    </row>
    <row r="541" ht="15.75" spans="1:16">
      <c r="A541" s="410">
        <v>21003</v>
      </c>
      <c r="B541" s="421" t="s">
        <v>522</v>
      </c>
      <c r="C541" s="406">
        <v>2608</v>
      </c>
      <c r="D541" s="406">
        <v>2739</v>
      </c>
      <c r="E541" s="406">
        <v>2417</v>
      </c>
      <c r="F541" s="407">
        <v>0.8824</v>
      </c>
      <c r="G541" s="412">
        <v>-14</v>
      </c>
      <c r="H541" s="407">
        <v>-0.0058</v>
      </c>
      <c r="I541" s="406">
        <f t="shared" si="99"/>
        <v>2637</v>
      </c>
      <c r="J541" s="406">
        <v>2637</v>
      </c>
      <c r="K541" s="413">
        <f>SUM(K542:K544)</f>
        <v>0</v>
      </c>
      <c r="L541" s="406">
        <f t="shared" si="100"/>
        <v>29</v>
      </c>
      <c r="M541" s="407">
        <f t="shared" si="101"/>
        <v>0.0111196319018405</v>
      </c>
      <c r="N541" s="409">
        <v>2431</v>
      </c>
      <c r="O541">
        <f t="shared" si="98"/>
        <v>5</v>
      </c>
    </row>
    <row r="542" ht="15.75" spans="1:16">
      <c r="A542" s="422">
        <v>2100301</v>
      </c>
      <c r="B542" s="415" t="s">
        <v>523</v>
      </c>
      <c r="C542" s="409">
        <v>0</v>
      </c>
      <c r="D542" s="409">
        <v>0</v>
      </c>
      <c r="E542" s="409">
        <v>0</v>
      </c>
      <c r="F542" s="420"/>
      <c r="G542" s="409">
        <v>0</v>
      </c>
      <c r="H542" s="420"/>
      <c r="I542" s="417">
        <f t="shared" si="99"/>
        <v>0</v>
      </c>
      <c r="J542" s="409">
        <v>0</v>
      </c>
      <c r="K542" s="418"/>
      <c r="L542" s="419">
        <f t="shared" si="100"/>
        <v>0</v>
      </c>
      <c r="M542" s="219" t="str">
        <f t="shared" si="101"/>
        <v/>
      </c>
      <c r="N542" s="409">
        <v>0</v>
      </c>
      <c r="O542">
        <f t="shared" si="98"/>
        <v>7</v>
      </c>
      <c r="P542" t="s">
        <v>156</v>
      </c>
    </row>
    <row r="543" ht="15.75" spans="1:16">
      <c r="A543" s="422">
        <v>2100302</v>
      </c>
      <c r="B543" s="415" t="s">
        <v>524</v>
      </c>
      <c r="C543" s="416">
        <v>2210</v>
      </c>
      <c r="D543" s="417">
        <v>2209</v>
      </c>
      <c r="E543" s="416">
        <v>1885</v>
      </c>
      <c r="F543" s="219">
        <v>0.8533</v>
      </c>
      <c r="G543" s="416">
        <v>-65</v>
      </c>
      <c r="H543" s="219">
        <v>-0.0333</v>
      </c>
      <c r="I543" s="417">
        <f t="shared" si="99"/>
        <v>2184</v>
      </c>
      <c r="J543" s="416">
        <v>2184</v>
      </c>
      <c r="K543" s="418"/>
      <c r="L543" s="419">
        <f t="shared" si="100"/>
        <v>-26</v>
      </c>
      <c r="M543" s="219">
        <f t="shared" si="101"/>
        <v>-0.0117647058823529</v>
      </c>
      <c r="N543" s="409">
        <v>1950</v>
      </c>
      <c r="O543">
        <f t="shared" si="98"/>
        <v>7</v>
      </c>
    </row>
    <row r="544" ht="15.75" spans="1:16">
      <c r="A544" s="422">
        <v>2100399</v>
      </c>
      <c r="B544" s="415" t="s">
        <v>525</v>
      </c>
      <c r="C544" s="416">
        <v>398</v>
      </c>
      <c r="D544" s="416">
        <v>530</v>
      </c>
      <c r="E544" s="416">
        <v>532</v>
      </c>
      <c r="F544" s="219">
        <v>1.0038</v>
      </c>
      <c r="G544" s="416">
        <v>51</v>
      </c>
      <c r="H544" s="219">
        <v>0.106</v>
      </c>
      <c r="I544" s="417">
        <f t="shared" si="99"/>
        <v>453</v>
      </c>
      <c r="J544" s="416">
        <v>453</v>
      </c>
      <c r="K544" s="418"/>
      <c r="L544" s="419">
        <f t="shared" si="100"/>
        <v>55</v>
      </c>
      <c r="M544" s="219">
        <f t="shared" si="101"/>
        <v>0.138190954773869</v>
      </c>
      <c r="N544" s="409">
        <v>481</v>
      </c>
      <c r="O544">
        <f t="shared" si="98"/>
        <v>7</v>
      </c>
    </row>
    <row r="545" ht="15.75" spans="1:16">
      <c r="A545" s="410">
        <v>21004</v>
      </c>
      <c r="B545" s="421" t="s">
        <v>526</v>
      </c>
      <c r="C545" s="406">
        <v>3367</v>
      </c>
      <c r="D545" s="406">
        <v>3624</v>
      </c>
      <c r="E545" s="406">
        <v>3304</v>
      </c>
      <c r="F545" s="407">
        <v>0.9117</v>
      </c>
      <c r="G545" s="412">
        <v>187</v>
      </c>
      <c r="H545" s="407">
        <v>0.06</v>
      </c>
      <c r="I545" s="406">
        <f t="shared" si="99"/>
        <v>3200</v>
      </c>
      <c r="J545" s="406">
        <v>3118</v>
      </c>
      <c r="K545" s="413">
        <f>SUM(K546:K556)</f>
        <v>82</v>
      </c>
      <c r="L545" s="406">
        <f t="shared" si="100"/>
        <v>-167</v>
      </c>
      <c r="M545" s="407">
        <f t="shared" si="101"/>
        <v>-0.0495990495990496</v>
      </c>
      <c r="N545" s="409">
        <v>3117</v>
      </c>
      <c r="O545">
        <f t="shared" si="98"/>
        <v>5</v>
      </c>
    </row>
    <row r="546" ht="15.75" spans="1:16">
      <c r="A546" s="422">
        <v>2100401</v>
      </c>
      <c r="B546" s="415" t="s">
        <v>527</v>
      </c>
      <c r="C546" s="416">
        <v>336</v>
      </c>
      <c r="D546" s="416">
        <v>416</v>
      </c>
      <c r="E546" s="416">
        <v>356</v>
      </c>
      <c r="F546" s="219">
        <v>0.8558</v>
      </c>
      <c r="G546" s="416">
        <v>43</v>
      </c>
      <c r="H546" s="219">
        <v>0.1374</v>
      </c>
      <c r="I546" s="417">
        <f t="shared" si="99"/>
        <v>329</v>
      </c>
      <c r="J546" s="416">
        <v>329</v>
      </c>
      <c r="K546" s="418"/>
      <c r="L546" s="419">
        <f t="shared" ref="L546:L577" si="102">I546-C546</f>
        <v>-7</v>
      </c>
      <c r="M546" s="219">
        <f t="shared" ref="M546:M577" si="103">IFERROR(L546/C546,"")</f>
        <v>-0.0208333333333333</v>
      </c>
      <c r="N546" s="409">
        <v>313</v>
      </c>
      <c r="O546">
        <f t="shared" si="98"/>
        <v>7</v>
      </c>
    </row>
    <row r="547" ht="15.75" spans="1:16">
      <c r="A547" s="422">
        <v>2100402</v>
      </c>
      <c r="B547" s="415" t="s">
        <v>528</v>
      </c>
      <c r="C547" s="416">
        <v>159</v>
      </c>
      <c r="D547" s="416">
        <v>169</v>
      </c>
      <c r="E547" s="416">
        <v>165</v>
      </c>
      <c r="F547" s="219">
        <v>0.9763</v>
      </c>
      <c r="G547" s="416">
        <v>-37</v>
      </c>
      <c r="H547" s="219">
        <v>-0.1832</v>
      </c>
      <c r="I547" s="417">
        <f t="shared" si="99"/>
        <v>154</v>
      </c>
      <c r="J547" s="416">
        <v>154</v>
      </c>
      <c r="K547" s="418"/>
      <c r="L547" s="419">
        <f t="shared" si="102"/>
        <v>-5</v>
      </c>
      <c r="M547" s="219">
        <f t="shared" si="103"/>
        <v>-0.0314465408805031</v>
      </c>
      <c r="N547" s="409">
        <v>202</v>
      </c>
      <c r="O547">
        <f t="shared" si="98"/>
        <v>7</v>
      </c>
    </row>
    <row r="548" ht="15.75" spans="1:16">
      <c r="A548" s="422">
        <v>2100403</v>
      </c>
      <c r="B548" s="415" t="s">
        <v>529</v>
      </c>
      <c r="C548" s="416">
        <v>370</v>
      </c>
      <c r="D548" s="416">
        <v>370</v>
      </c>
      <c r="E548" s="416">
        <v>348</v>
      </c>
      <c r="F548" s="219">
        <v>0.9405</v>
      </c>
      <c r="G548" s="416">
        <v>-22</v>
      </c>
      <c r="H548" s="219">
        <v>-0.0595</v>
      </c>
      <c r="I548" s="417">
        <f t="shared" si="99"/>
        <v>370</v>
      </c>
      <c r="J548" s="416">
        <v>370</v>
      </c>
      <c r="K548" s="418"/>
      <c r="L548" s="419">
        <f t="shared" si="102"/>
        <v>0</v>
      </c>
      <c r="M548" s="219">
        <f t="shared" si="103"/>
        <v>0</v>
      </c>
      <c r="N548" s="409">
        <v>370</v>
      </c>
      <c r="O548">
        <f t="shared" si="98"/>
        <v>7</v>
      </c>
    </row>
    <row r="549" ht="15.75" spans="1:16">
      <c r="A549" s="422">
        <v>2100404</v>
      </c>
      <c r="B549" s="415" t="s">
        <v>530</v>
      </c>
      <c r="C549" s="409">
        <v>0</v>
      </c>
      <c r="D549" s="409">
        <v>0</v>
      </c>
      <c r="E549" s="409">
        <v>0</v>
      </c>
      <c r="F549" s="420"/>
      <c r="G549" s="409">
        <v>0</v>
      </c>
      <c r="H549" s="420"/>
      <c r="I549" s="417">
        <f t="shared" si="99"/>
        <v>0</v>
      </c>
      <c r="J549" s="409">
        <v>0</v>
      </c>
      <c r="K549" s="418"/>
      <c r="L549" s="419">
        <f t="shared" si="102"/>
        <v>0</v>
      </c>
      <c r="M549" s="219" t="str">
        <f t="shared" si="103"/>
        <v/>
      </c>
      <c r="N549" s="409">
        <v>0</v>
      </c>
      <c r="O549">
        <f t="shared" si="98"/>
        <v>7</v>
      </c>
      <c r="P549" t="s">
        <v>156</v>
      </c>
    </row>
    <row r="550" ht="15.75" spans="1:16">
      <c r="A550" s="422">
        <v>2100405</v>
      </c>
      <c r="B550" s="415" t="s">
        <v>531</v>
      </c>
      <c r="C550" s="409">
        <v>0</v>
      </c>
      <c r="D550" s="409">
        <v>0</v>
      </c>
      <c r="E550" s="409">
        <v>0</v>
      </c>
      <c r="F550" s="420"/>
      <c r="G550" s="409">
        <v>0</v>
      </c>
      <c r="H550" s="420"/>
      <c r="I550" s="417">
        <f t="shared" si="99"/>
        <v>0</v>
      </c>
      <c r="J550" s="409">
        <v>0</v>
      </c>
      <c r="K550" s="418"/>
      <c r="L550" s="419">
        <f t="shared" si="102"/>
        <v>0</v>
      </c>
      <c r="M550" s="219" t="str">
        <f t="shared" si="103"/>
        <v/>
      </c>
      <c r="N550" s="409">
        <v>0</v>
      </c>
      <c r="O550">
        <f t="shared" si="98"/>
        <v>7</v>
      </c>
      <c r="P550" t="s">
        <v>156</v>
      </c>
    </row>
    <row r="551" ht="15.75" spans="1:16">
      <c r="A551" s="422">
        <v>2100406</v>
      </c>
      <c r="B551" s="415" t="s">
        <v>532</v>
      </c>
      <c r="C551" s="409">
        <v>0</v>
      </c>
      <c r="D551" s="409">
        <v>0</v>
      </c>
      <c r="E551" s="409">
        <v>0</v>
      </c>
      <c r="F551" s="420"/>
      <c r="G551" s="409">
        <v>0</v>
      </c>
      <c r="H551" s="420"/>
      <c r="I551" s="417">
        <f t="shared" si="99"/>
        <v>0</v>
      </c>
      <c r="J551" s="409">
        <v>0</v>
      </c>
      <c r="K551" s="418"/>
      <c r="L551" s="419">
        <f t="shared" si="102"/>
        <v>0</v>
      </c>
      <c r="M551" s="219" t="str">
        <f t="shared" si="103"/>
        <v/>
      </c>
      <c r="N551" s="409">
        <v>0</v>
      </c>
      <c r="O551">
        <f t="shared" si="98"/>
        <v>7</v>
      </c>
      <c r="P551" t="s">
        <v>156</v>
      </c>
    </row>
    <row r="552" ht="15.75" spans="1:16">
      <c r="A552" s="422">
        <v>2100407</v>
      </c>
      <c r="B552" s="415" t="s">
        <v>533</v>
      </c>
      <c r="C552" s="409">
        <v>0</v>
      </c>
      <c r="D552" s="409">
        <v>0</v>
      </c>
      <c r="E552" s="409">
        <v>0</v>
      </c>
      <c r="F552" s="420"/>
      <c r="G552" s="409">
        <v>0</v>
      </c>
      <c r="H552" s="420"/>
      <c r="I552" s="417">
        <f t="shared" si="99"/>
        <v>0</v>
      </c>
      <c r="J552" s="409">
        <v>0</v>
      </c>
      <c r="K552" s="418"/>
      <c r="L552" s="419">
        <f t="shared" si="102"/>
        <v>0</v>
      </c>
      <c r="M552" s="219" t="str">
        <f t="shared" si="103"/>
        <v/>
      </c>
      <c r="N552" s="409">
        <v>0</v>
      </c>
      <c r="O552">
        <f t="shared" si="98"/>
        <v>7</v>
      </c>
      <c r="P552" t="s">
        <v>156</v>
      </c>
    </row>
    <row r="553" ht="15.75" spans="1:16">
      <c r="A553" s="422">
        <v>2100408</v>
      </c>
      <c r="B553" s="415" t="s">
        <v>534</v>
      </c>
      <c r="C553" s="416">
        <v>2053</v>
      </c>
      <c r="D553" s="417">
        <v>2175</v>
      </c>
      <c r="E553" s="416">
        <v>2100</v>
      </c>
      <c r="F553" s="219">
        <v>0.9655</v>
      </c>
      <c r="G553" s="416">
        <v>35</v>
      </c>
      <c r="H553" s="219">
        <v>0.0169</v>
      </c>
      <c r="I553" s="417">
        <f t="shared" si="99"/>
        <v>2111</v>
      </c>
      <c r="J553" s="416">
        <v>2039</v>
      </c>
      <c r="K553" s="418">
        <v>72</v>
      </c>
      <c r="L553" s="419">
        <f t="shared" si="102"/>
        <v>58</v>
      </c>
      <c r="M553" s="219">
        <f t="shared" si="103"/>
        <v>0.0282513395031661</v>
      </c>
      <c r="N553" s="409">
        <v>2065</v>
      </c>
      <c r="O553">
        <f t="shared" si="98"/>
        <v>7</v>
      </c>
    </row>
    <row r="554" ht="15.75" spans="1:16">
      <c r="A554" s="422">
        <v>2100409</v>
      </c>
      <c r="B554" s="415" t="s">
        <v>535</v>
      </c>
      <c r="C554" s="416">
        <v>286</v>
      </c>
      <c r="D554" s="416">
        <v>316</v>
      </c>
      <c r="E554" s="416">
        <v>177</v>
      </c>
      <c r="F554" s="219">
        <v>0.5601</v>
      </c>
      <c r="G554" s="416">
        <v>15</v>
      </c>
      <c r="H554" s="219">
        <v>0.0926</v>
      </c>
      <c r="I554" s="417">
        <f t="shared" si="99"/>
        <v>187</v>
      </c>
      <c r="J554" s="416">
        <v>177</v>
      </c>
      <c r="K554" s="418">
        <v>10</v>
      </c>
      <c r="L554" s="419">
        <f t="shared" si="102"/>
        <v>-99</v>
      </c>
      <c r="M554" s="219">
        <f t="shared" si="103"/>
        <v>-0.346153846153846</v>
      </c>
      <c r="N554" s="409">
        <v>162</v>
      </c>
      <c r="O554">
        <f t="shared" si="98"/>
        <v>7</v>
      </c>
    </row>
    <row r="555" ht="15.75" spans="1:16">
      <c r="A555" s="422">
        <v>2100410</v>
      </c>
      <c r="B555" s="415" t="s">
        <v>536</v>
      </c>
      <c r="C555" s="416">
        <v>0</v>
      </c>
      <c r="D555" s="416">
        <v>0</v>
      </c>
      <c r="E555" s="416">
        <v>0</v>
      </c>
      <c r="F555" s="219"/>
      <c r="G555" s="416">
        <v>-5</v>
      </c>
      <c r="H555" s="219">
        <v>-1</v>
      </c>
      <c r="I555" s="417">
        <f t="shared" si="99"/>
        <v>0</v>
      </c>
      <c r="J555" s="416">
        <v>0</v>
      </c>
      <c r="K555" s="418"/>
      <c r="L555" s="419">
        <f t="shared" si="102"/>
        <v>0</v>
      </c>
      <c r="M555" s="219" t="str">
        <f t="shared" si="103"/>
        <v/>
      </c>
      <c r="N555" s="409">
        <v>5</v>
      </c>
      <c r="O555">
        <f t="shared" si="98"/>
        <v>7</v>
      </c>
    </row>
    <row r="556" ht="15.75" spans="1:16">
      <c r="A556" s="422">
        <v>2100499</v>
      </c>
      <c r="B556" s="415" t="s">
        <v>537</v>
      </c>
      <c r="C556" s="416">
        <v>163</v>
      </c>
      <c r="D556" s="416">
        <v>178</v>
      </c>
      <c r="E556" s="416">
        <v>158</v>
      </c>
      <c r="F556" s="219">
        <v>0.8876</v>
      </c>
      <c r="G556" s="416">
        <v>158</v>
      </c>
      <c r="H556" s="219"/>
      <c r="I556" s="417">
        <f t="shared" si="99"/>
        <v>49</v>
      </c>
      <c r="J556" s="416">
        <v>49</v>
      </c>
      <c r="K556" s="418"/>
      <c r="L556" s="419">
        <f t="shared" si="102"/>
        <v>-114</v>
      </c>
      <c r="M556" s="219">
        <f t="shared" si="103"/>
        <v>-0.699386503067485</v>
      </c>
      <c r="N556" s="409">
        <v>0</v>
      </c>
      <c r="O556">
        <f t="shared" si="98"/>
        <v>7</v>
      </c>
    </row>
    <row r="557" ht="15.75" spans="1:16">
      <c r="A557" s="410">
        <v>21007</v>
      </c>
      <c r="B557" s="421" t="s">
        <v>538</v>
      </c>
      <c r="C557" s="406">
        <v>1653</v>
      </c>
      <c r="D557" s="406">
        <v>1411</v>
      </c>
      <c r="E557" s="406">
        <v>1248</v>
      </c>
      <c r="F557" s="407">
        <v>0.8845</v>
      </c>
      <c r="G557" s="412">
        <v>204</v>
      </c>
      <c r="H557" s="407">
        <v>0.1954</v>
      </c>
      <c r="I557" s="406">
        <f t="shared" si="99"/>
        <v>1274</v>
      </c>
      <c r="J557" s="406">
        <v>1261</v>
      </c>
      <c r="K557" s="413">
        <f>SUM(K558:K560)</f>
        <v>13</v>
      </c>
      <c r="L557" s="406">
        <f t="shared" si="102"/>
        <v>-379</v>
      </c>
      <c r="M557" s="407">
        <f t="shared" si="103"/>
        <v>-0.229280096793708</v>
      </c>
      <c r="N557" s="409">
        <v>1044</v>
      </c>
      <c r="O557">
        <f t="shared" si="98"/>
        <v>5</v>
      </c>
    </row>
    <row r="558" ht="15.75" spans="1:16">
      <c r="A558" s="422">
        <v>2100716</v>
      </c>
      <c r="B558" s="415" t="s">
        <v>539</v>
      </c>
      <c r="C558" s="409">
        <v>0</v>
      </c>
      <c r="D558" s="409">
        <v>0</v>
      </c>
      <c r="E558" s="409">
        <v>0</v>
      </c>
      <c r="F558" s="420"/>
      <c r="G558" s="409">
        <v>0</v>
      </c>
      <c r="H558" s="420"/>
      <c r="I558" s="417">
        <f t="shared" si="99"/>
        <v>0</v>
      </c>
      <c r="J558" s="409">
        <v>0</v>
      </c>
      <c r="K558" s="418"/>
      <c r="L558" s="419">
        <f t="shared" si="102"/>
        <v>0</v>
      </c>
      <c r="M558" s="219" t="str">
        <f t="shared" si="103"/>
        <v/>
      </c>
      <c r="N558" s="409">
        <v>0</v>
      </c>
      <c r="O558">
        <f t="shared" si="98"/>
        <v>7</v>
      </c>
      <c r="P558" t="s">
        <v>156</v>
      </c>
    </row>
    <row r="559" ht="15.75" spans="1:16">
      <c r="A559" s="422">
        <v>2100717</v>
      </c>
      <c r="B559" s="415" t="s">
        <v>540</v>
      </c>
      <c r="C559" s="416">
        <v>1638</v>
      </c>
      <c r="D559" s="417">
        <v>1396</v>
      </c>
      <c r="E559" s="416">
        <v>1248</v>
      </c>
      <c r="F559" s="219">
        <v>0.894</v>
      </c>
      <c r="G559" s="416">
        <v>263</v>
      </c>
      <c r="H559" s="219">
        <v>0.267</v>
      </c>
      <c r="I559" s="417">
        <f t="shared" si="99"/>
        <v>1246</v>
      </c>
      <c r="J559" s="416">
        <v>1246</v>
      </c>
      <c r="K559" s="418"/>
      <c r="L559" s="419">
        <f t="shared" si="102"/>
        <v>-392</v>
      </c>
      <c r="M559" s="219">
        <f t="shared" si="103"/>
        <v>-0.239316239316239</v>
      </c>
      <c r="N559" s="409">
        <v>985</v>
      </c>
      <c r="O559">
        <f t="shared" si="98"/>
        <v>7</v>
      </c>
    </row>
    <row r="560" ht="15.75" spans="1:16">
      <c r="A560" s="422">
        <v>2100799</v>
      </c>
      <c r="B560" s="415" t="s">
        <v>541</v>
      </c>
      <c r="C560" s="416">
        <v>15</v>
      </c>
      <c r="D560" s="416">
        <v>15</v>
      </c>
      <c r="E560" s="416">
        <v>0</v>
      </c>
      <c r="F560" s="219">
        <v>0</v>
      </c>
      <c r="G560" s="416">
        <v>-59</v>
      </c>
      <c r="H560" s="219">
        <v>-1</v>
      </c>
      <c r="I560" s="417">
        <f t="shared" si="99"/>
        <v>28</v>
      </c>
      <c r="J560" s="416">
        <v>15</v>
      </c>
      <c r="K560" s="430">
        <f>12+1</f>
        <v>13</v>
      </c>
      <c r="L560" s="419">
        <f t="shared" si="102"/>
        <v>13</v>
      </c>
      <c r="M560" s="219">
        <f t="shared" si="103"/>
        <v>0.866666666666667</v>
      </c>
      <c r="N560" s="409">
        <v>59</v>
      </c>
      <c r="O560">
        <f t="shared" si="98"/>
        <v>7</v>
      </c>
    </row>
    <row r="561" ht="15.75" spans="1:16">
      <c r="A561" s="410">
        <v>21011</v>
      </c>
      <c r="B561" s="424" t="s">
        <v>542</v>
      </c>
      <c r="C561" s="406">
        <v>5601</v>
      </c>
      <c r="D561" s="406">
        <v>5688</v>
      </c>
      <c r="E561" s="406">
        <v>5931</v>
      </c>
      <c r="F561" s="407">
        <v>1.0427</v>
      </c>
      <c r="G561" s="412">
        <v>482</v>
      </c>
      <c r="H561" s="407">
        <v>0.0885</v>
      </c>
      <c r="I561" s="406">
        <f t="shared" si="99"/>
        <v>6245</v>
      </c>
      <c r="J561" s="406">
        <v>6245</v>
      </c>
      <c r="K561" s="413">
        <f>SUM(K562:K565)</f>
        <v>0</v>
      </c>
      <c r="L561" s="406">
        <f t="shared" si="102"/>
        <v>644</v>
      </c>
      <c r="M561" s="407">
        <f t="shared" si="103"/>
        <v>0.114979467952151</v>
      </c>
      <c r="N561" s="409">
        <v>5449</v>
      </c>
      <c r="O561">
        <f t="shared" si="98"/>
        <v>5</v>
      </c>
    </row>
    <row r="562" ht="15.75" spans="1:16">
      <c r="A562" s="422">
        <v>2101101</v>
      </c>
      <c r="B562" s="415" t="s">
        <v>543</v>
      </c>
      <c r="C562" s="416">
        <v>1322</v>
      </c>
      <c r="D562" s="417">
        <v>1370</v>
      </c>
      <c r="E562" s="416">
        <v>1448</v>
      </c>
      <c r="F562" s="219">
        <v>1.0569</v>
      </c>
      <c r="G562" s="416">
        <v>206</v>
      </c>
      <c r="H562" s="219">
        <v>0.1659</v>
      </c>
      <c r="I562" s="417">
        <f t="shared" si="99"/>
        <v>1444</v>
      </c>
      <c r="J562" s="416">
        <v>1444</v>
      </c>
      <c r="K562" s="418"/>
      <c r="L562" s="419">
        <f t="shared" si="102"/>
        <v>122</v>
      </c>
      <c r="M562" s="219">
        <f t="shared" si="103"/>
        <v>0.0922844175491679</v>
      </c>
      <c r="N562" s="409">
        <v>1242</v>
      </c>
      <c r="O562">
        <f t="shared" si="98"/>
        <v>7</v>
      </c>
    </row>
    <row r="563" ht="15.75" spans="1:16">
      <c r="A563" s="422">
        <v>2101102</v>
      </c>
      <c r="B563" s="415" t="s">
        <v>544</v>
      </c>
      <c r="C563" s="416">
        <v>1507</v>
      </c>
      <c r="D563" s="417">
        <v>1508</v>
      </c>
      <c r="E563" s="416">
        <v>1603</v>
      </c>
      <c r="F563" s="219">
        <v>1.063</v>
      </c>
      <c r="G563" s="416">
        <v>96</v>
      </c>
      <c r="H563" s="219">
        <v>0.0637</v>
      </c>
      <c r="I563" s="417">
        <f t="shared" si="99"/>
        <v>1682</v>
      </c>
      <c r="J563" s="416">
        <v>1682</v>
      </c>
      <c r="K563" s="418"/>
      <c r="L563" s="419">
        <f t="shared" si="102"/>
        <v>175</v>
      </c>
      <c r="M563" s="219">
        <f t="shared" si="103"/>
        <v>0.116124751161248</v>
      </c>
      <c r="N563" s="409">
        <v>1507</v>
      </c>
      <c r="O563">
        <f t="shared" si="98"/>
        <v>7</v>
      </c>
    </row>
    <row r="564" ht="15.75" spans="1:16">
      <c r="A564" s="422">
        <v>2101103</v>
      </c>
      <c r="B564" s="415" t="s">
        <v>545</v>
      </c>
      <c r="C564" s="416">
        <v>2772</v>
      </c>
      <c r="D564" s="417">
        <v>2810</v>
      </c>
      <c r="E564" s="416">
        <v>2880</v>
      </c>
      <c r="F564" s="219">
        <v>1.0249</v>
      </c>
      <c r="G564" s="416">
        <v>180</v>
      </c>
      <c r="H564" s="219">
        <v>0.0667</v>
      </c>
      <c r="I564" s="417">
        <f t="shared" si="99"/>
        <v>3119</v>
      </c>
      <c r="J564" s="416">
        <v>3119</v>
      </c>
      <c r="K564" s="418"/>
      <c r="L564" s="419">
        <f t="shared" si="102"/>
        <v>347</v>
      </c>
      <c r="M564" s="219">
        <f t="shared" si="103"/>
        <v>0.125180375180375</v>
      </c>
      <c r="N564" s="409">
        <v>2700</v>
      </c>
      <c r="O564">
        <f t="shared" si="98"/>
        <v>7</v>
      </c>
    </row>
    <row r="565" ht="15.75" spans="1:16">
      <c r="A565" s="422">
        <v>2101199</v>
      </c>
      <c r="B565" s="415" t="s">
        <v>546</v>
      </c>
      <c r="C565" s="409">
        <v>0</v>
      </c>
      <c r="D565" s="409">
        <v>0</v>
      </c>
      <c r="E565" s="409">
        <v>0</v>
      </c>
      <c r="F565" s="420"/>
      <c r="G565" s="409">
        <v>0</v>
      </c>
      <c r="H565" s="420"/>
      <c r="I565" s="417">
        <f t="shared" si="99"/>
        <v>0</v>
      </c>
      <c r="J565" s="409">
        <v>0</v>
      </c>
      <c r="K565" s="418"/>
      <c r="L565" s="419">
        <f t="shared" si="102"/>
        <v>0</v>
      </c>
      <c r="M565" s="219" t="str">
        <f t="shared" si="103"/>
        <v/>
      </c>
      <c r="N565" s="409">
        <v>0</v>
      </c>
      <c r="O565">
        <f t="shared" si="98"/>
        <v>7</v>
      </c>
      <c r="P565" t="s">
        <v>156</v>
      </c>
    </row>
    <row r="566" ht="15.75" spans="1:16">
      <c r="A566" s="410">
        <v>21012</v>
      </c>
      <c r="B566" s="424" t="s">
        <v>547</v>
      </c>
      <c r="C566" s="406">
        <v>1600</v>
      </c>
      <c r="D566" s="406">
        <v>1533</v>
      </c>
      <c r="E566" s="406">
        <v>1533</v>
      </c>
      <c r="F566" s="407">
        <v>1</v>
      </c>
      <c r="G566" s="412">
        <v>29</v>
      </c>
      <c r="H566" s="407">
        <v>0.0193</v>
      </c>
      <c r="I566" s="406">
        <f t="shared" si="99"/>
        <v>1600</v>
      </c>
      <c r="J566" s="406">
        <v>1600</v>
      </c>
      <c r="K566" s="413">
        <f>SUM(K567:K569)</f>
        <v>0</v>
      </c>
      <c r="L566" s="406">
        <f t="shared" si="102"/>
        <v>0</v>
      </c>
      <c r="M566" s="407">
        <f t="shared" si="103"/>
        <v>0</v>
      </c>
      <c r="N566" s="409">
        <v>1504</v>
      </c>
      <c r="O566">
        <f t="shared" si="98"/>
        <v>5</v>
      </c>
    </row>
    <row r="567" ht="15.75" spans="1:16">
      <c r="A567" s="422">
        <v>2101201</v>
      </c>
      <c r="B567" s="415" t="s">
        <v>548</v>
      </c>
      <c r="C567" s="409">
        <v>0</v>
      </c>
      <c r="D567" s="409">
        <v>0</v>
      </c>
      <c r="E567" s="409">
        <v>0</v>
      </c>
      <c r="F567" s="420"/>
      <c r="G567" s="409">
        <v>0</v>
      </c>
      <c r="H567" s="420"/>
      <c r="I567" s="417">
        <f t="shared" si="99"/>
        <v>0</v>
      </c>
      <c r="J567" s="409">
        <v>0</v>
      </c>
      <c r="K567" s="418"/>
      <c r="L567" s="419">
        <f t="shared" si="102"/>
        <v>0</v>
      </c>
      <c r="M567" s="219" t="str">
        <f t="shared" si="103"/>
        <v/>
      </c>
      <c r="N567" s="409">
        <v>0</v>
      </c>
      <c r="O567">
        <f t="shared" si="98"/>
        <v>7</v>
      </c>
      <c r="P567" t="s">
        <v>156</v>
      </c>
    </row>
    <row r="568" ht="15.75" spans="1:16">
      <c r="A568" s="422">
        <v>2101202</v>
      </c>
      <c r="B568" s="415" t="s">
        <v>549</v>
      </c>
      <c r="C568" s="416">
        <v>1600</v>
      </c>
      <c r="D568" s="417">
        <v>1533</v>
      </c>
      <c r="E568" s="416">
        <v>1533</v>
      </c>
      <c r="F568" s="219">
        <v>1</v>
      </c>
      <c r="G568" s="416">
        <v>29</v>
      </c>
      <c r="H568" s="219">
        <v>0.0193</v>
      </c>
      <c r="I568" s="417">
        <f t="shared" si="99"/>
        <v>1600</v>
      </c>
      <c r="J568" s="416">
        <v>1600</v>
      </c>
      <c r="K568" s="418"/>
      <c r="L568" s="419">
        <f t="shared" si="102"/>
        <v>0</v>
      </c>
      <c r="M568" s="219">
        <f t="shared" si="103"/>
        <v>0</v>
      </c>
      <c r="N568" s="409">
        <v>1504</v>
      </c>
      <c r="O568">
        <f t="shared" si="98"/>
        <v>7</v>
      </c>
    </row>
    <row r="569" ht="15.75" spans="1:16">
      <c r="A569" s="422">
        <v>2101299</v>
      </c>
      <c r="B569" s="415" t="s">
        <v>550</v>
      </c>
      <c r="C569" s="409">
        <v>0</v>
      </c>
      <c r="D569" s="409">
        <v>0</v>
      </c>
      <c r="E569" s="409">
        <v>0</v>
      </c>
      <c r="F569" s="420"/>
      <c r="G569" s="409">
        <v>0</v>
      </c>
      <c r="H569" s="420"/>
      <c r="I569" s="417">
        <f t="shared" si="99"/>
        <v>0</v>
      </c>
      <c r="J569" s="409">
        <v>0</v>
      </c>
      <c r="K569" s="418"/>
      <c r="L569" s="419">
        <f t="shared" si="102"/>
        <v>0</v>
      </c>
      <c r="M569" s="219" t="str">
        <f t="shared" si="103"/>
        <v/>
      </c>
      <c r="N569" s="409">
        <v>0</v>
      </c>
      <c r="O569">
        <f t="shared" si="98"/>
        <v>7</v>
      </c>
      <c r="P569" t="s">
        <v>156</v>
      </c>
    </row>
    <row r="570" ht="15.75" spans="1:16">
      <c r="A570" s="410">
        <v>21013</v>
      </c>
      <c r="B570" s="424" t="s">
        <v>551</v>
      </c>
      <c r="C570" s="406">
        <v>2315</v>
      </c>
      <c r="D570" s="406">
        <v>2543</v>
      </c>
      <c r="E570" s="406">
        <v>2487</v>
      </c>
      <c r="F570" s="407">
        <v>0.978</v>
      </c>
      <c r="G570" s="412">
        <v>217</v>
      </c>
      <c r="H570" s="407">
        <v>0.0956</v>
      </c>
      <c r="I570" s="406">
        <f t="shared" si="99"/>
        <v>2513</v>
      </c>
      <c r="J570" s="406">
        <v>2456</v>
      </c>
      <c r="K570" s="413">
        <f>SUM(K571:K573)</f>
        <v>57</v>
      </c>
      <c r="L570" s="406">
        <f t="shared" si="102"/>
        <v>198</v>
      </c>
      <c r="M570" s="407">
        <f t="shared" si="103"/>
        <v>0.0855291576673866</v>
      </c>
      <c r="N570" s="409">
        <v>2270</v>
      </c>
      <c r="O570">
        <f t="shared" si="98"/>
        <v>5</v>
      </c>
    </row>
    <row r="571" ht="15.75" spans="1:16">
      <c r="A571" s="422">
        <v>2101301</v>
      </c>
      <c r="B571" s="415" t="s">
        <v>552</v>
      </c>
      <c r="C571" s="416">
        <v>2315</v>
      </c>
      <c r="D571" s="417">
        <v>2543</v>
      </c>
      <c r="E571" s="416">
        <v>2487</v>
      </c>
      <c r="F571" s="219">
        <v>0.978</v>
      </c>
      <c r="G571" s="416">
        <v>217</v>
      </c>
      <c r="H571" s="219">
        <v>0.0956</v>
      </c>
      <c r="I571" s="417">
        <f t="shared" si="99"/>
        <v>2513</v>
      </c>
      <c r="J571" s="416">
        <v>2456</v>
      </c>
      <c r="K571" s="418">
        <v>57</v>
      </c>
      <c r="L571" s="419">
        <f t="shared" si="102"/>
        <v>198</v>
      </c>
      <c r="M571" s="219">
        <f t="shared" si="103"/>
        <v>0.0855291576673866</v>
      </c>
      <c r="N571" s="409">
        <v>2270</v>
      </c>
      <c r="O571">
        <f t="shared" si="98"/>
        <v>7</v>
      </c>
    </row>
    <row r="572" ht="15.75" spans="1:16">
      <c r="A572" s="422">
        <v>2101302</v>
      </c>
      <c r="B572" s="415" t="s">
        <v>553</v>
      </c>
      <c r="C572" s="409">
        <v>0</v>
      </c>
      <c r="D572" s="409">
        <v>0</v>
      </c>
      <c r="E572" s="409">
        <v>0</v>
      </c>
      <c r="F572" s="420"/>
      <c r="G572" s="409">
        <v>0</v>
      </c>
      <c r="H572" s="420"/>
      <c r="I572" s="417">
        <f t="shared" si="99"/>
        <v>0</v>
      </c>
      <c r="J572" s="409">
        <v>0</v>
      </c>
      <c r="K572" s="418"/>
      <c r="L572" s="419">
        <f t="shared" si="102"/>
        <v>0</v>
      </c>
      <c r="M572" s="219" t="str">
        <f t="shared" si="103"/>
        <v/>
      </c>
      <c r="N572" s="409">
        <v>0</v>
      </c>
      <c r="O572">
        <f t="shared" si="98"/>
        <v>7</v>
      </c>
      <c r="P572" t="s">
        <v>156</v>
      </c>
    </row>
    <row r="573" ht="15.75" spans="1:16">
      <c r="A573" s="422">
        <v>2101399</v>
      </c>
      <c r="B573" s="415" t="s">
        <v>554</v>
      </c>
      <c r="C573" s="409">
        <v>0</v>
      </c>
      <c r="D573" s="409">
        <v>0</v>
      </c>
      <c r="E573" s="409">
        <v>0</v>
      </c>
      <c r="F573" s="420"/>
      <c r="G573" s="409">
        <v>0</v>
      </c>
      <c r="H573" s="420"/>
      <c r="I573" s="417">
        <f t="shared" si="99"/>
        <v>0</v>
      </c>
      <c r="J573" s="409">
        <v>0</v>
      </c>
      <c r="K573" s="418"/>
      <c r="L573" s="419">
        <f t="shared" si="102"/>
        <v>0</v>
      </c>
      <c r="M573" s="219" t="str">
        <f t="shared" si="103"/>
        <v/>
      </c>
      <c r="N573" s="409">
        <v>0</v>
      </c>
      <c r="O573">
        <f t="shared" si="98"/>
        <v>7</v>
      </c>
      <c r="P573" t="s">
        <v>156</v>
      </c>
    </row>
    <row r="574" ht="15.75" spans="1:16">
      <c r="A574" s="410">
        <v>21014</v>
      </c>
      <c r="B574" s="424" t="s">
        <v>555</v>
      </c>
      <c r="C574" s="412">
        <v>73</v>
      </c>
      <c r="D574" s="412">
        <v>79</v>
      </c>
      <c r="E574" s="412">
        <v>79</v>
      </c>
      <c r="F574" s="407">
        <v>1</v>
      </c>
      <c r="G574" s="412">
        <v>-15</v>
      </c>
      <c r="H574" s="407">
        <v>-0.1596</v>
      </c>
      <c r="I574" s="406">
        <f t="shared" si="99"/>
        <v>99</v>
      </c>
      <c r="J574" s="412">
        <v>99</v>
      </c>
      <c r="K574" s="413">
        <f>SUM(K575:K576)</f>
        <v>0</v>
      </c>
      <c r="L574" s="406">
        <f t="shared" si="102"/>
        <v>26</v>
      </c>
      <c r="M574" s="407">
        <f t="shared" si="103"/>
        <v>0.356164383561644</v>
      </c>
      <c r="N574" s="409">
        <v>94</v>
      </c>
      <c r="O574">
        <f t="shared" si="98"/>
        <v>5</v>
      </c>
    </row>
    <row r="575" ht="15.75" spans="1:16">
      <c r="A575" s="422">
        <v>2101401</v>
      </c>
      <c r="B575" s="415" t="s">
        <v>556</v>
      </c>
      <c r="C575" s="416">
        <v>73</v>
      </c>
      <c r="D575" s="416">
        <v>79</v>
      </c>
      <c r="E575" s="416">
        <v>79</v>
      </c>
      <c r="F575" s="219">
        <v>1</v>
      </c>
      <c r="G575" s="416">
        <v>-15</v>
      </c>
      <c r="H575" s="219">
        <v>-0.1596</v>
      </c>
      <c r="I575" s="417">
        <f t="shared" si="99"/>
        <v>99</v>
      </c>
      <c r="J575" s="416">
        <v>99</v>
      </c>
      <c r="K575" s="418"/>
      <c r="L575" s="419">
        <f t="shared" si="102"/>
        <v>26</v>
      </c>
      <c r="M575" s="219">
        <f t="shared" si="103"/>
        <v>0.356164383561644</v>
      </c>
      <c r="N575" s="409">
        <v>94</v>
      </c>
      <c r="O575">
        <f t="shared" si="98"/>
        <v>7</v>
      </c>
    </row>
    <row r="576" ht="15.75" spans="1:16">
      <c r="A576" s="422">
        <v>2101499</v>
      </c>
      <c r="B576" s="415" t="s">
        <v>557</v>
      </c>
      <c r="C576" s="409">
        <v>0</v>
      </c>
      <c r="D576" s="409">
        <v>0</v>
      </c>
      <c r="E576" s="409">
        <v>0</v>
      </c>
      <c r="F576" s="420"/>
      <c r="G576" s="409">
        <v>0</v>
      </c>
      <c r="H576" s="420"/>
      <c r="I576" s="417">
        <f t="shared" si="99"/>
        <v>0</v>
      </c>
      <c r="J576" s="409">
        <v>0</v>
      </c>
      <c r="K576" s="418"/>
      <c r="L576" s="419">
        <f t="shared" si="102"/>
        <v>0</v>
      </c>
      <c r="M576" s="219" t="str">
        <f t="shared" si="103"/>
        <v/>
      </c>
      <c r="N576" s="409">
        <v>0</v>
      </c>
      <c r="O576">
        <f t="shared" si="98"/>
        <v>7</v>
      </c>
      <c r="P576" t="s">
        <v>156</v>
      </c>
    </row>
    <row r="577" ht="15.75" spans="1:16">
      <c r="A577" s="410">
        <v>21015</v>
      </c>
      <c r="B577" s="424" t="s">
        <v>558</v>
      </c>
      <c r="C577" s="412">
        <v>424</v>
      </c>
      <c r="D577" s="412">
        <v>550</v>
      </c>
      <c r="E577" s="412">
        <v>530</v>
      </c>
      <c r="F577" s="407">
        <v>0.9636</v>
      </c>
      <c r="G577" s="412">
        <v>119</v>
      </c>
      <c r="H577" s="407">
        <v>0.2895</v>
      </c>
      <c r="I577" s="406">
        <f t="shared" si="99"/>
        <v>416</v>
      </c>
      <c r="J577" s="412">
        <v>416</v>
      </c>
      <c r="K577" s="413">
        <f>SUM(K578:K585)</f>
        <v>0</v>
      </c>
      <c r="L577" s="406">
        <f t="shared" si="102"/>
        <v>-8</v>
      </c>
      <c r="M577" s="407">
        <f t="shared" si="103"/>
        <v>-0.0188679245283019</v>
      </c>
      <c r="N577" s="409">
        <v>411</v>
      </c>
      <c r="O577">
        <f t="shared" si="98"/>
        <v>5</v>
      </c>
    </row>
    <row r="578" ht="15.75" spans="1:16">
      <c r="A578" s="422">
        <v>2101501</v>
      </c>
      <c r="B578" s="415" t="s">
        <v>152</v>
      </c>
      <c r="C578" s="416">
        <v>353</v>
      </c>
      <c r="D578" s="416">
        <v>391</v>
      </c>
      <c r="E578" s="416">
        <v>388</v>
      </c>
      <c r="F578" s="219">
        <v>0.9923</v>
      </c>
      <c r="G578" s="416">
        <v>55</v>
      </c>
      <c r="H578" s="219">
        <v>0.1652</v>
      </c>
      <c r="I578" s="417">
        <f t="shared" si="99"/>
        <v>376</v>
      </c>
      <c r="J578" s="416">
        <v>376</v>
      </c>
      <c r="K578" s="418"/>
      <c r="L578" s="419">
        <f t="shared" ref="L578:L586" si="104">I578-C578</f>
        <v>23</v>
      </c>
      <c r="M578" s="219">
        <f t="shared" ref="M578:M586" si="105">IFERROR(L578/C578,"")</f>
        <v>0.0651558073654391</v>
      </c>
      <c r="N578" s="409">
        <v>333</v>
      </c>
      <c r="O578">
        <f t="shared" si="98"/>
        <v>7</v>
      </c>
    </row>
    <row r="579" ht="15.75" spans="1:16">
      <c r="A579" s="422">
        <v>2101502</v>
      </c>
      <c r="B579" s="415" t="s">
        <v>153</v>
      </c>
      <c r="C579" s="409">
        <v>0</v>
      </c>
      <c r="D579" s="409">
        <v>0</v>
      </c>
      <c r="E579" s="409">
        <v>0</v>
      </c>
      <c r="F579" s="420"/>
      <c r="G579" s="409">
        <v>0</v>
      </c>
      <c r="H579" s="420"/>
      <c r="I579" s="417">
        <f t="shared" si="99"/>
        <v>0</v>
      </c>
      <c r="J579" s="409">
        <v>0</v>
      </c>
      <c r="K579" s="418"/>
      <c r="L579" s="419">
        <f t="shared" si="104"/>
        <v>0</v>
      </c>
      <c r="M579" s="219" t="str">
        <f t="shared" si="105"/>
        <v/>
      </c>
      <c r="N579" s="409">
        <v>0</v>
      </c>
      <c r="O579">
        <f t="shared" si="98"/>
        <v>7</v>
      </c>
      <c r="P579" t="s">
        <v>156</v>
      </c>
    </row>
    <row r="580" ht="15.75" spans="1:16">
      <c r="A580" s="422">
        <v>2101503</v>
      </c>
      <c r="B580" s="415" t="s">
        <v>154</v>
      </c>
      <c r="C580" s="409">
        <v>0</v>
      </c>
      <c r="D580" s="409">
        <v>0</v>
      </c>
      <c r="E580" s="409">
        <v>0</v>
      </c>
      <c r="F580" s="420"/>
      <c r="G580" s="409">
        <v>0</v>
      </c>
      <c r="H580" s="420"/>
      <c r="I580" s="417">
        <f t="shared" si="99"/>
        <v>0</v>
      </c>
      <c r="J580" s="409">
        <v>0</v>
      </c>
      <c r="K580" s="418"/>
      <c r="L580" s="419">
        <f t="shared" si="104"/>
        <v>0</v>
      </c>
      <c r="M580" s="219" t="str">
        <f t="shared" si="105"/>
        <v/>
      </c>
      <c r="N580" s="409">
        <v>0</v>
      </c>
      <c r="O580">
        <f t="shared" si="98"/>
        <v>7</v>
      </c>
      <c r="P580" t="s">
        <v>156</v>
      </c>
    </row>
    <row r="581" ht="15.75" spans="1:16">
      <c r="A581" s="422">
        <v>2101504</v>
      </c>
      <c r="B581" s="415" t="s">
        <v>187</v>
      </c>
      <c r="C581" s="416">
        <v>5</v>
      </c>
      <c r="D581" s="416">
        <v>5</v>
      </c>
      <c r="E581" s="416">
        <v>5</v>
      </c>
      <c r="F581" s="219">
        <v>1</v>
      </c>
      <c r="G581" s="416">
        <v>-1</v>
      </c>
      <c r="H581" s="219">
        <v>-0.1667</v>
      </c>
      <c r="I581" s="417">
        <f t="shared" si="99"/>
        <v>4</v>
      </c>
      <c r="J581" s="416">
        <v>4</v>
      </c>
      <c r="K581" s="418"/>
      <c r="L581" s="419">
        <f t="shared" si="104"/>
        <v>-1</v>
      </c>
      <c r="M581" s="219">
        <f t="shared" si="105"/>
        <v>-0.2</v>
      </c>
      <c r="N581" s="409">
        <v>6</v>
      </c>
      <c r="O581">
        <f t="shared" si="98"/>
        <v>7</v>
      </c>
    </row>
    <row r="582" ht="15.75" spans="1:16">
      <c r="A582" s="422">
        <v>2101505</v>
      </c>
      <c r="B582" s="415" t="s">
        <v>559</v>
      </c>
      <c r="C582" s="416">
        <v>17</v>
      </c>
      <c r="D582" s="416">
        <v>23</v>
      </c>
      <c r="E582" s="416">
        <v>10</v>
      </c>
      <c r="F582" s="219">
        <v>0.4348</v>
      </c>
      <c r="G582" s="416">
        <v>3</v>
      </c>
      <c r="H582" s="219">
        <v>0.4286</v>
      </c>
      <c r="I582" s="417">
        <f t="shared" si="99"/>
        <v>5</v>
      </c>
      <c r="J582" s="416">
        <v>5</v>
      </c>
      <c r="K582" s="418"/>
      <c r="L582" s="419">
        <f t="shared" si="104"/>
        <v>-12</v>
      </c>
      <c r="M582" s="219">
        <f t="shared" si="105"/>
        <v>-0.705882352941177</v>
      </c>
      <c r="N582" s="409">
        <v>7</v>
      </c>
      <c r="O582">
        <f t="shared" si="98"/>
        <v>7</v>
      </c>
    </row>
    <row r="583" ht="15.75" spans="1:16">
      <c r="A583" s="422">
        <v>2101506</v>
      </c>
      <c r="B583" s="415" t="s">
        <v>560</v>
      </c>
      <c r="C583" s="416">
        <v>0</v>
      </c>
      <c r="D583" s="416">
        <v>0</v>
      </c>
      <c r="E583" s="416">
        <v>0</v>
      </c>
      <c r="F583" s="219"/>
      <c r="G583" s="416">
        <v>-8</v>
      </c>
      <c r="H583" s="219">
        <v>-1</v>
      </c>
      <c r="I583" s="417">
        <f t="shared" si="99"/>
        <v>0</v>
      </c>
      <c r="J583" s="416">
        <v>0</v>
      </c>
      <c r="K583" s="418"/>
      <c r="L583" s="419">
        <f t="shared" si="104"/>
        <v>0</v>
      </c>
      <c r="M583" s="219" t="str">
        <f t="shared" si="105"/>
        <v/>
      </c>
      <c r="N583" s="409">
        <v>8</v>
      </c>
      <c r="O583">
        <f t="shared" ref="O583:O646" si="106">LEN(A583)</f>
        <v>7</v>
      </c>
    </row>
    <row r="584" ht="15.75" spans="1:16">
      <c r="A584" s="422">
        <v>2101550</v>
      </c>
      <c r="B584" s="415" t="s">
        <v>162</v>
      </c>
      <c r="C584" s="409">
        <v>0</v>
      </c>
      <c r="D584" s="409">
        <v>0</v>
      </c>
      <c r="E584" s="409">
        <v>0</v>
      </c>
      <c r="F584" s="420"/>
      <c r="G584" s="409">
        <v>0</v>
      </c>
      <c r="H584" s="420"/>
      <c r="I584" s="417">
        <f t="shared" ref="I584:I647" si="107">J584+K584</f>
        <v>0</v>
      </c>
      <c r="J584" s="409">
        <v>0</v>
      </c>
      <c r="K584" s="418"/>
      <c r="L584" s="419">
        <f t="shared" si="104"/>
        <v>0</v>
      </c>
      <c r="M584" s="219" t="str">
        <f t="shared" si="105"/>
        <v/>
      </c>
      <c r="N584" s="409">
        <v>0</v>
      </c>
      <c r="O584">
        <f t="shared" si="106"/>
        <v>7</v>
      </c>
      <c r="P584" t="s">
        <v>156</v>
      </c>
    </row>
    <row r="585" ht="15.75" spans="1:16">
      <c r="A585" s="422">
        <v>2101599</v>
      </c>
      <c r="B585" s="415" t="s">
        <v>561</v>
      </c>
      <c r="C585" s="416">
        <v>49</v>
      </c>
      <c r="D585" s="416">
        <v>131</v>
      </c>
      <c r="E585" s="416">
        <v>127</v>
      </c>
      <c r="F585" s="219">
        <v>0.9695</v>
      </c>
      <c r="G585" s="416">
        <v>70</v>
      </c>
      <c r="H585" s="219">
        <v>1.2281</v>
      </c>
      <c r="I585" s="417">
        <f t="shared" si="107"/>
        <v>31</v>
      </c>
      <c r="J585" s="416">
        <v>31</v>
      </c>
      <c r="K585" s="418"/>
      <c r="L585" s="419">
        <f t="shared" si="104"/>
        <v>-18</v>
      </c>
      <c r="M585" s="219">
        <f t="shared" si="105"/>
        <v>-0.36734693877551</v>
      </c>
      <c r="N585" s="409">
        <v>57</v>
      </c>
      <c r="O585">
        <f t="shared" si="106"/>
        <v>7</v>
      </c>
    </row>
    <row r="586" ht="15.75" spans="1:16">
      <c r="A586" s="410">
        <v>21017</v>
      </c>
      <c r="B586" s="424" t="s">
        <v>562</v>
      </c>
      <c r="C586" s="412">
        <v>22</v>
      </c>
      <c r="D586" s="412">
        <v>22</v>
      </c>
      <c r="E586" s="412">
        <v>22</v>
      </c>
      <c r="F586" s="407">
        <v>1</v>
      </c>
      <c r="G586" s="412">
        <v>-78</v>
      </c>
      <c r="H586" s="407">
        <v>-0.78</v>
      </c>
      <c r="I586" s="406">
        <f t="shared" si="107"/>
        <v>0</v>
      </c>
      <c r="J586" s="412">
        <v>0</v>
      </c>
      <c r="K586" s="426">
        <f>SUM(K592)</f>
        <v>0</v>
      </c>
      <c r="L586" s="406">
        <f t="shared" si="104"/>
        <v>-22</v>
      </c>
      <c r="M586" s="407">
        <f t="shared" si="105"/>
        <v>-1</v>
      </c>
      <c r="N586" s="409">
        <v>100</v>
      </c>
      <c r="O586">
        <f t="shared" si="106"/>
        <v>5</v>
      </c>
    </row>
    <row r="587" ht="15.75" spans="1:16">
      <c r="A587" s="422">
        <v>2101701</v>
      </c>
      <c r="B587" s="415" t="s">
        <v>152</v>
      </c>
      <c r="C587" s="409">
        <v>0</v>
      </c>
      <c r="D587" s="409"/>
      <c r="E587" s="409">
        <v>0</v>
      </c>
      <c r="F587" s="420"/>
      <c r="G587" s="409">
        <v>0</v>
      </c>
      <c r="H587" s="420"/>
      <c r="I587" s="417">
        <f t="shared" si="107"/>
        <v>0</v>
      </c>
      <c r="J587" s="409">
        <v>0</v>
      </c>
      <c r="K587" s="418"/>
      <c r="L587" s="419">
        <f t="shared" ref="L587:L601" si="108">I587-C587</f>
        <v>0</v>
      </c>
      <c r="M587" s="219" t="str">
        <f t="shared" ref="M587:M601" si="109">IFERROR(L587/C587,"")</f>
        <v/>
      </c>
      <c r="N587" s="409">
        <v>0</v>
      </c>
      <c r="O587">
        <f t="shared" si="106"/>
        <v>7</v>
      </c>
      <c r="P587" t="s">
        <v>156</v>
      </c>
    </row>
    <row r="588" ht="15.75" spans="1:16">
      <c r="A588" s="422">
        <v>2101702</v>
      </c>
      <c r="B588" s="415" t="s">
        <v>153</v>
      </c>
      <c r="C588" s="409">
        <v>0</v>
      </c>
      <c r="D588" s="409"/>
      <c r="E588" s="409">
        <v>0</v>
      </c>
      <c r="F588" s="420"/>
      <c r="G588" s="409">
        <v>0</v>
      </c>
      <c r="H588" s="420"/>
      <c r="I588" s="417">
        <f t="shared" si="107"/>
        <v>0</v>
      </c>
      <c r="J588" s="409">
        <v>0</v>
      </c>
      <c r="K588" s="418"/>
      <c r="L588" s="419">
        <f t="shared" si="108"/>
        <v>0</v>
      </c>
      <c r="M588" s="219" t="str">
        <f t="shared" si="109"/>
        <v/>
      </c>
      <c r="N588" s="409">
        <v>0</v>
      </c>
      <c r="O588">
        <f t="shared" si="106"/>
        <v>7</v>
      </c>
      <c r="P588" t="s">
        <v>156</v>
      </c>
    </row>
    <row r="589" ht="15.75" spans="1:16">
      <c r="A589" s="422">
        <v>2101703</v>
      </c>
      <c r="B589" s="415" t="s">
        <v>154</v>
      </c>
      <c r="C589" s="409">
        <v>0</v>
      </c>
      <c r="D589" s="409"/>
      <c r="E589" s="409">
        <v>0</v>
      </c>
      <c r="F589" s="420"/>
      <c r="G589" s="409">
        <v>0</v>
      </c>
      <c r="H589" s="420"/>
      <c r="I589" s="417">
        <f t="shared" si="107"/>
        <v>0</v>
      </c>
      <c r="J589" s="409">
        <v>0</v>
      </c>
      <c r="K589" s="418"/>
      <c r="L589" s="419">
        <f t="shared" si="108"/>
        <v>0</v>
      </c>
      <c r="M589" s="219" t="str">
        <f t="shared" si="109"/>
        <v/>
      </c>
      <c r="N589" s="409">
        <v>0</v>
      </c>
      <c r="O589">
        <f t="shared" si="106"/>
        <v>7</v>
      </c>
      <c r="P589" t="s">
        <v>156</v>
      </c>
    </row>
    <row r="590" ht="15.75" spans="1:16">
      <c r="A590" s="422">
        <v>2101704</v>
      </c>
      <c r="B590" s="415" t="s">
        <v>563</v>
      </c>
      <c r="C590" s="409">
        <v>0</v>
      </c>
      <c r="D590" s="409"/>
      <c r="E590" s="409">
        <v>0</v>
      </c>
      <c r="F590" s="420"/>
      <c r="G590" s="409">
        <v>0</v>
      </c>
      <c r="H590" s="420"/>
      <c r="I590" s="417">
        <f t="shared" si="107"/>
        <v>0</v>
      </c>
      <c r="J590" s="409">
        <v>0</v>
      </c>
      <c r="K590" s="418"/>
      <c r="L590" s="419">
        <f t="shared" si="108"/>
        <v>0</v>
      </c>
      <c r="M590" s="219" t="str">
        <f t="shared" si="109"/>
        <v/>
      </c>
      <c r="N590" s="409">
        <v>0</v>
      </c>
      <c r="O590">
        <f t="shared" si="106"/>
        <v>7</v>
      </c>
      <c r="P590" t="s">
        <v>156</v>
      </c>
    </row>
    <row r="591" ht="15.75" spans="1:16">
      <c r="A591" s="422">
        <v>2101750</v>
      </c>
      <c r="B591" s="415" t="s">
        <v>162</v>
      </c>
      <c r="C591" s="409">
        <v>0</v>
      </c>
      <c r="D591" s="409"/>
      <c r="E591" s="409">
        <v>0</v>
      </c>
      <c r="F591" s="420"/>
      <c r="G591" s="409">
        <v>0</v>
      </c>
      <c r="H591" s="420"/>
      <c r="I591" s="417">
        <f t="shared" si="107"/>
        <v>0</v>
      </c>
      <c r="J591" s="409">
        <v>0</v>
      </c>
      <c r="K591" s="418"/>
      <c r="L591" s="419">
        <f t="shared" si="108"/>
        <v>0</v>
      </c>
      <c r="M591" s="219" t="str">
        <f t="shared" si="109"/>
        <v/>
      </c>
      <c r="N591" s="409"/>
      <c r="O591">
        <f t="shared" si="106"/>
        <v>7</v>
      </c>
      <c r="P591" t="s">
        <v>156</v>
      </c>
    </row>
    <row r="592" ht="15.75" spans="1:16">
      <c r="A592" s="422">
        <v>2101799</v>
      </c>
      <c r="B592" s="415" t="s">
        <v>564</v>
      </c>
      <c r="C592" s="416">
        <v>22</v>
      </c>
      <c r="D592" s="416">
        <v>22</v>
      </c>
      <c r="E592" s="416">
        <v>22</v>
      </c>
      <c r="F592" s="219">
        <v>1</v>
      </c>
      <c r="G592" s="416">
        <v>-78</v>
      </c>
      <c r="H592" s="219">
        <v>-0.78</v>
      </c>
      <c r="I592" s="417">
        <f t="shared" si="107"/>
        <v>0</v>
      </c>
      <c r="J592" s="416">
        <v>0</v>
      </c>
      <c r="K592" s="418"/>
      <c r="L592" s="419">
        <f t="shared" si="108"/>
        <v>-22</v>
      </c>
      <c r="M592" s="219">
        <f t="shared" si="109"/>
        <v>-1</v>
      </c>
      <c r="N592" s="409">
        <v>100</v>
      </c>
      <c r="O592">
        <f t="shared" si="106"/>
        <v>7</v>
      </c>
    </row>
    <row r="593" ht="15.75" spans="1:16">
      <c r="A593" s="410">
        <v>21018</v>
      </c>
      <c r="B593" s="424" t="s">
        <v>565</v>
      </c>
      <c r="C593" s="412">
        <v>0</v>
      </c>
      <c r="D593" s="412">
        <v>24</v>
      </c>
      <c r="E593" s="412">
        <v>24</v>
      </c>
      <c r="F593" s="407">
        <v>1</v>
      </c>
      <c r="G593" s="412">
        <v>24</v>
      </c>
      <c r="H593" s="407"/>
      <c r="I593" s="406">
        <f t="shared" si="107"/>
        <v>3</v>
      </c>
      <c r="J593" s="412">
        <v>3</v>
      </c>
      <c r="K593" s="426">
        <f>K594</f>
        <v>0</v>
      </c>
      <c r="L593" s="406">
        <f t="shared" si="108"/>
        <v>3</v>
      </c>
      <c r="M593" s="407" t="str">
        <f t="shared" si="109"/>
        <v/>
      </c>
      <c r="N593" s="409"/>
      <c r="O593">
        <f t="shared" si="106"/>
        <v>5</v>
      </c>
    </row>
    <row r="594" ht="15.75" spans="1:16">
      <c r="A594" s="431">
        <v>2101899</v>
      </c>
      <c r="B594" s="432" t="s">
        <v>566</v>
      </c>
      <c r="C594" s="416"/>
      <c r="D594" s="416">
        <v>24</v>
      </c>
      <c r="E594" s="416">
        <v>24</v>
      </c>
      <c r="F594" s="219"/>
      <c r="G594" s="416">
        <v>24</v>
      </c>
      <c r="H594" s="219"/>
      <c r="I594" s="417">
        <f t="shared" si="107"/>
        <v>3</v>
      </c>
      <c r="J594" s="416">
        <v>3</v>
      </c>
      <c r="K594" s="418"/>
      <c r="L594" s="419">
        <f t="shared" si="108"/>
        <v>3</v>
      </c>
      <c r="M594" s="219" t="str">
        <f t="shared" si="109"/>
        <v/>
      </c>
      <c r="N594" s="409">
        <v>0</v>
      </c>
      <c r="O594">
        <f t="shared" si="106"/>
        <v>7</v>
      </c>
    </row>
    <row r="595" ht="15.75" spans="1:16">
      <c r="A595" s="410">
        <v>21019</v>
      </c>
      <c r="B595" s="424" t="s">
        <v>567</v>
      </c>
      <c r="C595" s="412">
        <v>0</v>
      </c>
      <c r="D595" s="412">
        <v>100</v>
      </c>
      <c r="E595" s="412">
        <v>156</v>
      </c>
      <c r="F595" s="407">
        <v>1.56</v>
      </c>
      <c r="G595" s="412">
        <v>156</v>
      </c>
      <c r="H595" s="407"/>
      <c r="I595" s="406">
        <f t="shared" si="107"/>
        <v>2811</v>
      </c>
      <c r="J595" s="412">
        <v>1306</v>
      </c>
      <c r="K595" s="426">
        <f>K597+K596</f>
        <v>1505</v>
      </c>
      <c r="L595" s="406">
        <f t="shared" si="108"/>
        <v>2811</v>
      </c>
      <c r="M595" s="407" t="str">
        <f t="shared" si="109"/>
        <v/>
      </c>
      <c r="N595" s="409">
        <v>0</v>
      </c>
      <c r="O595">
        <f t="shared" si="106"/>
        <v>5</v>
      </c>
    </row>
    <row r="596" ht="15.75" spans="1:16">
      <c r="A596" s="431">
        <v>2101902</v>
      </c>
      <c r="B596" s="432" t="s">
        <v>568</v>
      </c>
      <c r="C596" s="416"/>
      <c r="D596" s="416"/>
      <c r="E596" s="416"/>
      <c r="F596" s="219"/>
      <c r="G596" s="416">
        <v>0</v>
      </c>
      <c r="H596" s="219"/>
      <c r="I596" s="417">
        <f t="shared" si="107"/>
        <v>1306</v>
      </c>
      <c r="J596" s="416">
        <v>1306</v>
      </c>
      <c r="K596" s="418"/>
      <c r="L596" s="419">
        <f t="shared" si="108"/>
        <v>1306</v>
      </c>
      <c r="M596" s="219" t="str">
        <f t="shared" si="109"/>
        <v/>
      </c>
      <c r="N596" s="409"/>
      <c r="O596">
        <f t="shared" si="106"/>
        <v>7</v>
      </c>
    </row>
    <row r="597" ht="15.75" spans="1:16">
      <c r="A597" s="431">
        <v>2101999</v>
      </c>
      <c r="B597" s="432" t="s">
        <v>569</v>
      </c>
      <c r="C597" s="416"/>
      <c r="D597" s="416">
        <v>100</v>
      </c>
      <c r="E597" s="416">
        <v>156</v>
      </c>
      <c r="F597" s="219">
        <v>1.56</v>
      </c>
      <c r="G597" s="416">
        <v>156</v>
      </c>
      <c r="H597" s="219"/>
      <c r="I597" s="417">
        <f t="shared" si="107"/>
        <v>1505</v>
      </c>
      <c r="J597" s="416">
        <v>0</v>
      </c>
      <c r="K597" s="418">
        <v>1505</v>
      </c>
      <c r="L597" s="419">
        <f t="shared" si="108"/>
        <v>1505</v>
      </c>
      <c r="M597" s="219" t="str">
        <f t="shared" si="109"/>
        <v/>
      </c>
      <c r="N597" s="409"/>
      <c r="O597">
        <f t="shared" si="106"/>
        <v>7</v>
      </c>
    </row>
    <row r="598" ht="15.75" spans="1:16">
      <c r="A598" s="410">
        <v>21099</v>
      </c>
      <c r="B598" s="421" t="s">
        <v>570</v>
      </c>
      <c r="C598" s="412">
        <v>40</v>
      </c>
      <c r="D598" s="412">
        <v>40</v>
      </c>
      <c r="E598" s="412">
        <v>40</v>
      </c>
      <c r="F598" s="407">
        <v>1</v>
      </c>
      <c r="G598" s="412">
        <v>-148</v>
      </c>
      <c r="H598" s="407">
        <v>-0.7872</v>
      </c>
      <c r="I598" s="406">
        <f t="shared" si="107"/>
        <v>0</v>
      </c>
      <c r="J598" s="412">
        <v>0</v>
      </c>
      <c r="K598" s="423">
        <f>SUM(K599)</f>
        <v>0</v>
      </c>
      <c r="L598" s="406">
        <f t="shared" si="108"/>
        <v>-40</v>
      </c>
      <c r="M598" s="407">
        <f t="shared" si="109"/>
        <v>-1</v>
      </c>
      <c r="N598" s="409">
        <v>188</v>
      </c>
      <c r="O598">
        <f t="shared" si="106"/>
        <v>5</v>
      </c>
    </row>
    <row r="599" ht="15.75" spans="1:16">
      <c r="A599" s="422">
        <v>2109999</v>
      </c>
      <c r="B599" s="415" t="s">
        <v>570</v>
      </c>
      <c r="C599" s="416">
        <v>40</v>
      </c>
      <c r="D599" s="416">
        <v>40</v>
      </c>
      <c r="E599" s="416">
        <v>40</v>
      </c>
      <c r="F599" s="219">
        <v>1</v>
      </c>
      <c r="G599" s="416">
        <v>-148</v>
      </c>
      <c r="H599" s="219">
        <v>-0.7872</v>
      </c>
      <c r="I599" s="417">
        <f t="shared" si="107"/>
        <v>0</v>
      </c>
      <c r="J599" s="416">
        <v>0</v>
      </c>
      <c r="K599" s="418"/>
      <c r="L599" s="419">
        <f t="shared" si="108"/>
        <v>-40</v>
      </c>
      <c r="M599" s="219">
        <f t="shared" si="109"/>
        <v>-1</v>
      </c>
      <c r="N599" s="409">
        <v>188</v>
      </c>
      <c r="O599">
        <f t="shared" si="106"/>
        <v>7</v>
      </c>
    </row>
    <row r="600" ht="15.75" spans="1:16">
      <c r="A600" s="427">
        <v>211</v>
      </c>
      <c r="B600" s="405" t="s">
        <v>571</v>
      </c>
      <c r="C600" s="406">
        <v>5498</v>
      </c>
      <c r="D600" s="406">
        <v>4228</v>
      </c>
      <c r="E600" s="406">
        <v>3213</v>
      </c>
      <c r="F600" s="407">
        <v>0.7599</v>
      </c>
      <c r="G600" s="412">
        <v>840</v>
      </c>
      <c r="H600" s="407">
        <v>0.354</v>
      </c>
      <c r="I600" s="406">
        <f t="shared" si="107"/>
        <v>5203</v>
      </c>
      <c r="J600" s="406">
        <v>3852</v>
      </c>
      <c r="K600" s="408">
        <f>K601+K611+K615+K624+K631+K638+K641+K642+K643+K645+K651+K652+K653+K654</f>
        <v>1351</v>
      </c>
      <c r="L600" s="406">
        <f t="shared" si="108"/>
        <v>-295</v>
      </c>
      <c r="M600" s="407">
        <f t="shared" si="109"/>
        <v>-0.0536558748635868</v>
      </c>
      <c r="N600" s="409">
        <v>2373</v>
      </c>
      <c r="O600">
        <f t="shared" si="106"/>
        <v>3</v>
      </c>
    </row>
    <row r="601" ht="15.75" spans="1:16">
      <c r="A601" s="410">
        <v>21101</v>
      </c>
      <c r="B601" s="421" t="s">
        <v>572</v>
      </c>
      <c r="C601" s="412">
        <v>0</v>
      </c>
      <c r="D601" s="412">
        <v>0</v>
      </c>
      <c r="E601" s="412">
        <v>0</v>
      </c>
      <c r="F601" s="407"/>
      <c r="G601" s="412">
        <v>0</v>
      </c>
      <c r="H601" s="407"/>
      <c r="I601" s="406">
        <f t="shared" si="107"/>
        <v>0</v>
      </c>
      <c r="J601" s="412">
        <v>0</v>
      </c>
      <c r="K601" s="413">
        <f>SUM(K602:K610)</f>
        <v>0</v>
      </c>
      <c r="L601" s="406">
        <f t="shared" si="108"/>
        <v>0</v>
      </c>
      <c r="M601" s="407" t="str">
        <f t="shared" si="109"/>
        <v/>
      </c>
      <c r="N601" s="409">
        <v>0</v>
      </c>
      <c r="O601">
        <f t="shared" si="106"/>
        <v>5</v>
      </c>
    </row>
    <row r="602" ht="15.75" spans="1:16">
      <c r="A602" s="422">
        <v>2110101</v>
      </c>
      <c r="B602" s="415" t="s">
        <v>152</v>
      </c>
      <c r="C602" s="409">
        <v>0</v>
      </c>
      <c r="D602" s="409">
        <v>0</v>
      </c>
      <c r="E602" s="409">
        <v>0</v>
      </c>
      <c r="F602" s="420"/>
      <c r="G602" s="409">
        <v>0</v>
      </c>
      <c r="H602" s="420"/>
      <c r="I602" s="417">
        <f t="shared" si="107"/>
        <v>0</v>
      </c>
      <c r="J602" s="409">
        <v>0</v>
      </c>
      <c r="K602" s="418"/>
      <c r="L602" s="419">
        <f t="shared" ref="L602:L615" si="110">I602-C602</f>
        <v>0</v>
      </c>
      <c r="M602" s="219" t="str">
        <f t="shared" ref="M602:M615" si="111">IFERROR(L602/C602,"")</f>
        <v/>
      </c>
      <c r="N602" s="409">
        <v>0</v>
      </c>
      <c r="O602">
        <f t="shared" si="106"/>
        <v>7</v>
      </c>
      <c r="P602" t="s">
        <v>156</v>
      </c>
    </row>
    <row r="603" ht="15.75" spans="1:16">
      <c r="A603" s="422">
        <v>2110102</v>
      </c>
      <c r="B603" s="415" t="s">
        <v>153</v>
      </c>
      <c r="C603" s="409">
        <v>0</v>
      </c>
      <c r="D603" s="409">
        <v>0</v>
      </c>
      <c r="E603" s="409">
        <v>0</v>
      </c>
      <c r="F603" s="420"/>
      <c r="G603" s="409">
        <v>0</v>
      </c>
      <c r="H603" s="420"/>
      <c r="I603" s="417">
        <f t="shared" si="107"/>
        <v>0</v>
      </c>
      <c r="J603" s="409">
        <v>0</v>
      </c>
      <c r="K603" s="418"/>
      <c r="L603" s="419">
        <f t="shared" si="110"/>
        <v>0</v>
      </c>
      <c r="M603" s="219" t="str">
        <f t="shared" si="111"/>
        <v/>
      </c>
      <c r="N603" s="409">
        <v>0</v>
      </c>
      <c r="O603">
        <f t="shared" si="106"/>
        <v>7</v>
      </c>
      <c r="P603" t="s">
        <v>156</v>
      </c>
    </row>
    <row r="604" ht="15.75" spans="1:16">
      <c r="A604" s="422">
        <v>2110103</v>
      </c>
      <c r="B604" s="415" t="s">
        <v>154</v>
      </c>
      <c r="C604" s="409">
        <v>0</v>
      </c>
      <c r="D604" s="409">
        <v>0</v>
      </c>
      <c r="E604" s="409">
        <v>0</v>
      </c>
      <c r="F604" s="420"/>
      <c r="G604" s="409">
        <v>0</v>
      </c>
      <c r="H604" s="420"/>
      <c r="I604" s="417">
        <f t="shared" si="107"/>
        <v>0</v>
      </c>
      <c r="J604" s="409">
        <v>0</v>
      </c>
      <c r="K604" s="418"/>
      <c r="L604" s="419">
        <f t="shared" si="110"/>
        <v>0</v>
      </c>
      <c r="M604" s="219" t="str">
        <f t="shared" si="111"/>
        <v/>
      </c>
      <c r="N604" s="409">
        <v>0</v>
      </c>
      <c r="O604">
        <f t="shared" si="106"/>
        <v>7</v>
      </c>
      <c r="P604" t="s">
        <v>156</v>
      </c>
    </row>
    <row r="605" ht="15.75" spans="1:16">
      <c r="A605" s="422">
        <v>2110104</v>
      </c>
      <c r="B605" s="415" t="s">
        <v>573</v>
      </c>
      <c r="C605" s="409">
        <v>0</v>
      </c>
      <c r="D605" s="409">
        <v>0</v>
      </c>
      <c r="E605" s="409">
        <v>0</v>
      </c>
      <c r="F605" s="420"/>
      <c r="G605" s="409">
        <v>0</v>
      </c>
      <c r="H605" s="420"/>
      <c r="I605" s="417">
        <f t="shared" si="107"/>
        <v>0</v>
      </c>
      <c r="J605" s="409">
        <v>0</v>
      </c>
      <c r="K605" s="418"/>
      <c r="L605" s="419">
        <f t="shared" si="110"/>
        <v>0</v>
      </c>
      <c r="M605" s="219" t="str">
        <f t="shared" si="111"/>
        <v/>
      </c>
      <c r="N605" s="409">
        <v>0</v>
      </c>
      <c r="O605">
        <f t="shared" si="106"/>
        <v>7</v>
      </c>
      <c r="P605" t="s">
        <v>156</v>
      </c>
    </row>
    <row r="606" ht="15.75" spans="1:16">
      <c r="A606" s="422">
        <v>2110105</v>
      </c>
      <c r="B606" s="415" t="s">
        <v>574</v>
      </c>
      <c r="C606" s="409">
        <v>0</v>
      </c>
      <c r="D606" s="409">
        <v>0</v>
      </c>
      <c r="E606" s="409">
        <v>0</v>
      </c>
      <c r="F606" s="420"/>
      <c r="G606" s="409">
        <v>0</v>
      </c>
      <c r="H606" s="420"/>
      <c r="I606" s="417">
        <f t="shared" si="107"/>
        <v>0</v>
      </c>
      <c r="J606" s="409">
        <v>0</v>
      </c>
      <c r="K606" s="418"/>
      <c r="L606" s="419">
        <f t="shared" si="110"/>
        <v>0</v>
      </c>
      <c r="M606" s="219" t="str">
        <f t="shared" si="111"/>
        <v/>
      </c>
      <c r="N606" s="409">
        <v>0</v>
      </c>
      <c r="O606">
        <f t="shared" si="106"/>
        <v>7</v>
      </c>
      <c r="P606" t="s">
        <v>156</v>
      </c>
    </row>
    <row r="607" ht="15.75" spans="1:16">
      <c r="A607" s="422">
        <v>2110106</v>
      </c>
      <c r="B607" s="415" t="s">
        <v>575</v>
      </c>
      <c r="C607" s="409">
        <v>0</v>
      </c>
      <c r="D607" s="409">
        <v>0</v>
      </c>
      <c r="E607" s="409">
        <v>0</v>
      </c>
      <c r="F607" s="420"/>
      <c r="G607" s="409">
        <v>0</v>
      </c>
      <c r="H607" s="420"/>
      <c r="I607" s="417">
        <f t="shared" si="107"/>
        <v>0</v>
      </c>
      <c r="J607" s="409">
        <v>0</v>
      </c>
      <c r="K607" s="418"/>
      <c r="L607" s="419">
        <f t="shared" si="110"/>
        <v>0</v>
      </c>
      <c r="M607" s="219" t="str">
        <f t="shared" si="111"/>
        <v/>
      </c>
      <c r="N607" s="409">
        <v>0</v>
      </c>
      <c r="O607">
        <f t="shared" si="106"/>
        <v>7</v>
      </c>
      <c r="P607" t="s">
        <v>156</v>
      </c>
    </row>
    <row r="608" ht="15.75" spans="1:16">
      <c r="A608" s="422">
        <v>2110107</v>
      </c>
      <c r="B608" s="415" t="s">
        <v>576</v>
      </c>
      <c r="C608" s="409">
        <v>0</v>
      </c>
      <c r="D608" s="409">
        <v>0</v>
      </c>
      <c r="E608" s="409">
        <v>0</v>
      </c>
      <c r="F608" s="420"/>
      <c r="G608" s="409">
        <v>0</v>
      </c>
      <c r="H608" s="420"/>
      <c r="I608" s="417">
        <f t="shared" si="107"/>
        <v>0</v>
      </c>
      <c r="J608" s="409">
        <v>0</v>
      </c>
      <c r="K608" s="418"/>
      <c r="L608" s="419">
        <f t="shared" si="110"/>
        <v>0</v>
      </c>
      <c r="M608" s="219" t="str">
        <f t="shared" si="111"/>
        <v/>
      </c>
      <c r="N608" s="409">
        <v>0</v>
      </c>
      <c r="O608">
        <f t="shared" si="106"/>
        <v>7</v>
      </c>
      <c r="P608" t="s">
        <v>156</v>
      </c>
    </row>
    <row r="609" ht="15.75" spans="1:16">
      <c r="A609" s="422">
        <v>2110108</v>
      </c>
      <c r="B609" s="415" t="s">
        <v>577</v>
      </c>
      <c r="C609" s="409">
        <v>0</v>
      </c>
      <c r="D609" s="409">
        <v>0</v>
      </c>
      <c r="E609" s="409">
        <v>0</v>
      </c>
      <c r="F609" s="420"/>
      <c r="G609" s="409">
        <v>0</v>
      </c>
      <c r="H609" s="420"/>
      <c r="I609" s="417">
        <f t="shared" si="107"/>
        <v>0</v>
      </c>
      <c r="J609" s="409">
        <v>0</v>
      </c>
      <c r="K609" s="418"/>
      <c r="L609" s="419">
        <f t="shared" si="110"/>
        <v>0</v>
      </c>
      <c r="M609" s="219" t="str">
        <f t="shared" si="111"/>
        <v/>
      </c>
      <c r="N609" s="409">
        <v>0</v>
      </c>
      <c r="O609">
        <f t="shared" si="106"/>
        <v>7</v>
      </c>
      <c r="P609" t="s">
        <v>156</v>
      </c>
    </row>
    <row r="610" ht="15.75" spans="1:16">
      <c r="A610" s="422">
        <v>2110199</v>
      </c>
      <c r="B610" s="415" t="s">
        <v>578</v>
      </c>
      <c r="C610" s="409">
        <v>0</v>
      </c>
      <c r="D610" s="409">
        <v>0</v>
      </c>
      <c r="E610" s="409">
        <v>0</v>
      </c>
      <c r="F610" s="420"/>
      <c r="G610" s="409">
        <v>0</v>
      </c>
      <c r="H610" s="420"/>
      <c r="I610" s="417">
        <f t="shared" si="107"/>
        <v>0</v>
      </c>
      <c r="J610" s="409">
        <v>0</v>
      </c>
      <c r="K610" s="418"/>
      <c r="L610" s="419">
        <f t="shared" si="110"/>
        <v>0</v>
      </c>
      <c r="M610" s="219" t="str">
        <f t="shared" si="111"/>
        <v/>
      </c>
      <c r="N610" s="409">
        <v>0</v>
      </c>
      <c r="O610">
        <f t="shared" si="106"/>
        <v>7</v>
      </c>
      <c r="P610" t="s">
        <v>156</v>
      </c>
    </row>
    <row r="611" ht="15.75" spans="1:16">
      <c r="A611" s="410">
        <v>21102</v>
      </c>
      <c r="B611" s="421" t="s">
        <v>579</v>
      </c>
      <c r="C611" s="412">
        <v>120</v>
      </c>
      <c r="D611" s="412">
        <v>303</v>
      </c>
      <c r="E611" s="412">
        <v>277</v>
      </c>
      <c r="F611" s="407">
        <v>0.9142</v>
      </c>
      <c r="G611" s="412">
        <v>173</v>
      </c>
      <c r="H611" s="407">
        <v>1.6635</v>
      </c>
      <c r="I611" s="406">
        <f t="shared" si="107"/>
        <v>120</v>
      </c>
      <c r="J611" s="412">
        <v>120</v>
      </c>
      <c r="K611" s="413">
        <f>SUM(K612:K614)</f>
        <v>0</v>
      </c>
      <c r="L611" s="406">
        <f t="shared" si="110"/>
        <v>0</v>
      </c>
      <c r="M611" s="407">
        <f t="shared" si="111"/>
        <v>0</v>
      </c>
      <c r="N611" s="409">
        <v>104</v>
      </c>
      <c r="O611">
        <f t="shared" si="106"/>
        <v>5</v>
      </c>
    </row>
    <row r="612" ht="15.75" spans="1:16">
      <c r="A612" s="422">
        <v>2110203</v>
      </c>
      <c r="B612" s="415" t="s">
        <v>580</v>
      </c>
      <c r="C612" s="409">
        <v>0</v>
      </c>
      <c r="D612" s="409">
        <v>0</v>
      </c>
      <c r="E612" s="409">
        <v>0</v>
      </c>
      <c r="F612" s="420"/>
      <c r="G612" s="409">
        <v>0</v>
      </c>
      <c r="H612" s="420"/>
      <c r="I612" s="417">
        <f t="shared" si="107"/>
        <v>0</v>
      </c>
      <c r="J612" s="409">
        <v>0</v>
      </c>
      <c r="K612" s="418"/>
      <c r="L612" s="419">
        <f t="shared" si="110"/>
        <v>0</v>
      </c>
      <c r="M612" s="219" t="str">
        <f t="shared" si="111"/>
        <v/>
      </c>
      <c r="N612" s="409">
        <v>0</v>
      </c>
      <c r="O612">
        <f t="shared" si="106"/>
        <v>7</v>
      </c>
      <c r="P612" t="s">
        <v>156</v>
      </c>
    </row>
    <row r="613" ht="15.75" spans="1:16">
      <c r="A613" s="422">
        <v>2110204</v>
      </c>
      <c r="B613" s="415" t="s">
        <v>581</v>
      </c>
      <c r="C613" s="409">
        <v>0</v>
      </c>
      <c r="D613" s="409">
        <v>0</v>
      </c>
      <c r="E613" s="409">
        <v>0</v>
      </c>
      <c r="F613" s="420"/>
      <c r="G613" s="409">
        <v>0</v>
      </c>
      <c r="H613" s="420"/>
      <c r="I613" s="417">
        <f t="shared" si="107"/>
        <v>0</v>
      </c>
      <c r="J613" s="409">
        <v>0</v>
      </c>
      <c r="K613" s="418"/>
      <c r="L613" s="419">
        <f t="shared" si="110"/>
        <v>0</v>
      </c>
      <c r="M613" s="219" t="str">
        <f t="shared" si="111"/>
        <v/>
      </c>
      <c r="N613" s="409">
        <v>0</v>
      </c>
      <c r="O613">
        <f t="shared" si="106"/>
        <v>7</v>
      </c>
      <c r="P613" t="s">
        <v>156</v>
      </c>
    </row>
    <row r="614" ht="15.75" spans="1:16">
      <c r="A614" s="422">
        <v>2110299</v>
      </c>
      <c r="B614" s="415" t="s">
        <v>582</v>
      </c>
      <c r="C614" s="416">
        <v>120</v>
      </c>
      <c r="D614" s="416">
        <v>303</v>
      </c>
      <c r="E614" s="416">
        <v>277</v>
      </c>
      <c r="F614" s="219">
        <v>0.9142</v>
      </c>
      <c r="G614" s="416">
        <v>173</v>
      </c>
      <c r="H614" s="219">
        <v>1.6635</v>
      </c>
      <c r="I614" s="417">
        <f t="shared" si="107"/>
        <v>120</v>
      </c>
      <c r="J614" s="416">
        <v>120</v>
      </c>
      <c r="K614" s="418"/>
      <c r="L614" s="419">
        <f t="shared" si="110"/>
        <v>0</v>
      </c>
      <c r="M614" s="219">
        <f t="shared" si="111"/>
        <v>0</v>
      </c>
      <c r="N614" s="409">
        <v>104</v>
      </c>
      <c r="O614">
        <f t="shared" si="106"/>
        <v>7</v>
      </c>
    </row>
    <row r="615" ht="15.75" spans="1:16">
      <c r="A615" s="410">
        <v>21103</v>
      </c>
      <c r="B615" s="421" t="s">
        <v>583</v>
      </c>
      <c r="C615" s="412">
        <v>26</v>
      </c>
      <c r="D615" s="412">
        <v>156</v>
      </c>
      <c r="E615" s="412">
        <v>155</v>
      </c>
      <c r="F615" s="407">
        <v>0.9936</v>
      </c>
      <c r="G615" s="412">
        <v>-263</v>
      </c>
      <c r="H615" s="407">
        <v>-0.6292</v>
      </c>
      <c r="I615" s="406">
        <f t="shared" si="107"/>
        <v>29</v>
      </c>
      <c r="J615" s="412">
        <v>9</v>
      </c>
      <c r="K615" s="413">
        <f>SUM(K616:K623)</f>
        <v>20</v>
      </c>
      <c r="L615" s="406">
        <f t="shared" si="110"/>
        <v>3</v>
      </c>
      <c r="M615" s="407">
        <f t="shared" si="111"/>
        <v>0.115384615384615</v>
      </c>
      <c r="N615" s="409">
        <v>418</v>
      </c>
      <c r="O615">
        <f t="shared" si="106"/>
        <v>5</v>
      </c>
    </row>
    <row r="616" ht="15.75" spans="1:16">
      <c r="A616" s="422">
        <v>2110301</v>
      </c>
      <c r="B616" s="415" t="s">
        <v>584</v>
      </c>
      <c r="C616" s="409">
        <v>0</v>
      </c>
      <c r="D616" s="409">
        <v>0</v>
      </c>
      <c r="E616" s="409">
        <v>0</v>
      </c>
      <c r="F616" s="420"/>
      <c r="G616" s="409">
        <v>0</v>
      </c>
      <c r="H616" s="420"/>
      <c r="I616" s="417">
        <f t="shared" si="107"/>
        <v>0</v>
      </c>
      <c r="J616" s="409">
        <v>0</v>
      </c>
      <c r="K616" s="418"/>
      <c r="L616" s="419">
        <f t="shared" ref="L616:L624" si="112">I616-C616</f>
        <v>0</v>
      </c>
      <c r="M616" s="219" t="str">
        <f t="shared" ref="M616:M624" si="113">IFERROR(L616/C616,"")</f>
        <v/>
      </c>
      <c r="N616" s="409">
        <v>0</v>
      </c>
      <c r="O616">
        <f t="shared" si="106"/>
        <v>7</v>
      </c>
      <c r="P616" t="s">
        <v>156</v>
      </c>
    </row>
    <row r="617" ht="15.75" spans="1:16">
      <c r="A617" s="422">
        <v>2110302</v>
      </c>
      <c r="B617" s="415" t="s">
        <v>585</v>
      </c>
      <c r="C617" s="416">
        <v>8</v>
      </c>
      <c r="D617" s="416">
        <v>64</v>
      </c>
      <c r="E617" s="416">
        <v>65</v>
      </c>
      <c r="F617" s="219">
        <v>1.0156</v>
      </c>
      <c r="G617" s="416">
        <v>-213</v>
      </c>
      <c r="H617" s="219">
        <v>-0.7662</v>
      </c>
      <c r="I617" s="417">
        <f t="shared" si="107"/>
        <v>9</v>
      </c>
      <c r="J617" s="416">
        <v>9</v>
      </c>
      <c r="K617" s="418"/>
      <c r="L617" s="419">
        <f t="shared" si="112"/>
        <v>1</v>
      </c>
      <c r="M617" s="219">
        <f t="shared" si="113"/>
        <v>0.125</v>
      </c>
      <c r="N617" s="409">
        <v>278</v>
      </c>
      <c r="O617">
        <f t="shared" si="106"/>
        <v>7</v>
      </c>
    </row>
    <row r="618" ht="15.75" spans="1:16">
      <c r="A618" s="422">
        <v>2110303</v>
      </c>
      <c r="B618" s="415" t="s">
        <v>586</v>
      </c>
      <c r="C618" s="409">
        <v>0</v>
      </c>
      <c r="D618" s="409">
        <v>0</v>
      </c>
      <c r="E618" s="409">
        <v>0</v>
      </c>
      <c r="F618" s="420"/>
      <c r="G618" s="409">
        <v>0</v>
      </c>
      <c r="H618" s="420"/>
      <c r="I618" s="417">
        <f t="shared" si="107"/>
        <v>0</v>
      </c>
      <c r="J618" s="409">
        <v>0</v>
      </c>
      <c r="K618" s="418"/>
      <c r="L618" s="419">
        <f t="shared" si="112"/>
        <v>0</v>
      </c>
      <c r="M618" s="219" t="str">
        <f t="shared" si="113"/>
        <v/>
      </c>
      <c r="N618" s="409">
        <v>0</v>
      </c>
      <c r="O618">
        <f t="shared" si="106"/>
        <v>7</v>
      </c>
      <c r="P618" t="s">
        <v>156</v>
      </c>
    </row>
    <row r="619" ht="15.75" spans="1:16">
      <c r="A619" s="422">
        <v>2110304</v>
      </c>
      <c r="B619" s="415" t="s">
        <v>587</v>
      </c>
      <c r="C619" s="409">
        <v>0</v>
      </c>
      <c r="D619" s="409">
        <v>0</v>
      </c>
      <c r="E619" s="409">
        <v>0</v>
      </c>
      <c r="F619" s="420"/>
      <c r="G619" s="409">
        <v>0</v>
      </c>
      <c r="H619" s="420"/>
      <c r="I619" s="417">
        <f t="shared" si="107"/>
        <v>0</v>
      </c>
      <c r="J619" s="409">
        <v>0</v>
      </c>
      <c r="K619" s="418"/>
      <c r="L619" s="419">
        <f t="shared" si="112"/>
        <v>0</v>
      </c>
      <c r="M619" s="219" t="str">
        <f t="shared" si="113"/>
        <v/>
      </c>
      <c r="N619" s="409">
        <v>0</v>
      </c>
      <c r="O619">
        <f t="shared" si="106"/>
        <v>7</v>
      </c>
      <c r="P619" t="s">
        <v>156</v>
      </c>
    </row>
    <row r="620" ht="15.75" spans="1:16">
      <c r="A620" s="422">
        <v>2110305</v>
      </c>
      <c r="B620" s="415" t="s">
        <v>588</v>
      </c>
      <c r="C620" s="409">
        <v>0</v>
      </c>
      <c r="D620" s="409">
        <v>0</v>
      </c>
      <c r="E620" s="409">
        <v>0</v>
      </c>
      <c r="F620" s="420"/>
      <c r="G620" s="409">
        <v>0</v>
      </c>
      <c r="H620" s="420"/>
      <c r="I620" s="417">
        <f t="shared" si="107"/>
        <v>0</v>
      </c>
      <c r="J620" s="409">
        <v>0</v>
      </c>
      <c r="K620" s="418"/>
      <c r="L620" s="419">
        <f t="shared" si="112"/>
        <v>0</v>
      </c>
      <c r="M620" s="219" t="str">
        <f t="shared" si="113"/>
        <v/>
      </c>
      <c r="N620" s="409">
        <v>0</v>
      </c>
      <c r="O620">
        <f t="shared" si="106"/>
        <v>7</v>
      </c>
      <c r="P620" t="s">
        <v>156</v>
      </c>
    </row>
    <row r="621" ht="15.75" spans="1:16">
      <c r="A621" s="422">
        <v>2110306</v>
      </c>
      <c r="B621" s="415" t="s">
        <v>589</v>
      </c>
      <c r="C621" s="409">
        <v>0</v>
      </c>
      <c r="D621" s="409">
        <v>0</v>
      </c>
      <c r="E621" s="409">
        <v>0</v>
      </c>
      <c r="F621" s="420"/>
      <c r="G621" s="409">
        <v>0</v>
      </c>
      <c r="H621" s="420"/>
      <c r="I621" s="417">
        <f t="shared" si="107"/>
        <v>0</v>
      </c>
      <c r="J621" s="409">
        <v>0</v>
      </c>
      <c r="K621" s="418"/>
      <c r="L621" s="419">
        <f t="shared" si="112"/>
        <v>0</v>
      </c>
      <c r="M621" s="219" t="str">
        <f t="shared" si="113"/>
        <v/>
      </c>
      <c r="N621" s="409">
        <v>0</v>
      </c>
      <c r="O621">
        <f t="shared" si="106"/>
        <v>7</v>
      </c>
      <c r="P621" t="s">
        <v>156</v>
      </c>
    </row>
    <row r="622" ht="15.75" spans="1:16">
      <c r="A622" s="422">
        <v>2110307</v>
      </c>
      <c r="B622" s="415" t="s">
        <v>590</v>
      </c>
      <c r="C622" s="409">
        <v>0</v>
      </c>
      <c r="D622" s="409">
        <v>0</v>
      </c>
      <c r="E622" s="409">
        <v>0</v>
      </c>
      <c r="F622" s="420"/>
      <c r="G622" s="409">
        <v>0</v>
      </c>
      <c r="H622" s="420"/>
      <c r="I622" s="417">
        <f t="shared" si="107"/>
        <v>0</v>
      </c>
      <c r="J622" s="409">
        <v>0</v>
      </c>
      <c r="K622" s="418"/>
      <c r="L622" s="419">
        <f t="shared" si="112"/>
        <v>0</v>
      </c>
      <c r="M622" s="219" t="str">
        <f t="shared" si="113"/>
        <v/>
      </c>
      <c r="N622" s="409">
        <v>0</v>
      </c>
      <c r="O622">
        <f t="shared" si="106"/>
        <v>7</v>
      </c>
      <c r="P622" t="s">
        <v>156</v>
      </c>
    </row>
    <row r="623" ht="15.75" spans="1:16">
      <c r="A623" s="422">
        <v>2110399</v>
      </c>
      <c r="B623" s="415" t="s">
        <v>591</v>
      </c>
      <c r="C623" s="416">
        <v>18</v>
      </c>
      <c r="D623" s="416">
        <v>92</v>
      </c>
      <c r="E623" s="416">
        <v>90</v>
      </c>
      <c r="F623" s="219">
        <v>0.9783</v>
      </c>
      <c r="G623" s="416">
        <v>-50</v>
      </c>
      <c r="H623" s="219">
        <v>-0.3571</v>
      </c>
      <c r="I623" s="417">
        <f t="shared" si="107"/>
        <v>20</v>
      </c>
      <c r="J623" s="416">
        <v>0</v>
      </c>
      <c r="K623" s="418">
        <v>20</v>
      </c>
      <c r="L623" s="419">
        <f t="shared" si="112"/>
        <v>2</v>
      </c>
      <c r="M623" s="219">
        <f t="shared" si="113"/>
        <v>0.111111111111111</v>
      </c>
      <c r="N623" s="409">
        <v>140</v>
      </c>
      <c r="O623">
        <f t="shared" si="106"/>
        <v>7</v>
      </c>
    </row>
    <row r="624" ht="15.75" spans="1:16">
      <c r="A624" s="410">
        <v>21104</v>
      </c>
      <c r="B624" s="421" t="s">
        <v>592</v>
      </c>
      <c r="C624" s="406">
        <v>1180</v>
      </c>
      <c r="D624" s="406">
        <v>1180</v>
      </c>
      <c r="E624" s="406">
        <v>1108</v>
      </c>
      <c r="F624" s="407">
        <v>0.939</v>
      </c>
      <c r="G624" s="412">
        <v>-636</v>
      </c>
      <c r="H624" s="407">
        <v>-0.3647</v>
      </c>
      <c r="I624" s="406">
        <f t="shared" si="107"/>
        <v>1190</v>
      </c>
      <c r="J624" s="406">
        <v>1182</v>
      </c>
      <c r="K624" s="423">
        <f>SUM(K625:K630)</f>
        <v>8</v>
      </c>
      <c r="L624" s="406">
        <f t="shared" si="112"/>
        <v>10</v>
      </c>
      <c r="M624" s="407">
        <f t="shared" si="113"/>
        <v>0.00847457627118644</v>
      </c>
      <c r="N624" s="409">
        <v>1744</v>
      </c>
      <c r="O624">
        <f t="shared" si="106"/>
        <v>5</v>
      </c>
    </row>
    <row r="625" ht="15.75" spans="1:16">
      <c r="A625" s="422">
        <v>2110401</v>
      </c>
      <c r="B625" s="415" t="s">
        <v>593</v>
      </c>
      <c r="C625" s="416">
        <v>80</v>
      </c>
      <c r="D625" s="416">
        <v>80</v>
      </c>
      <c r="E625" s="416">
        <v>80</v>
      </c>
      <c r="F625" s="219">
        <v>1</v>
      </c>
      <c r="G625" s="416">
        <v>0</v>
      </c>
      <c r="H625" s="219">
        <v>0</v>
      </c>
      <c r="I625" s="417">
        <f t="shared" si="107"/>
        <v>82</v>
      </c>
      <c r="J625" s="416">
        <v>82</v>
      </c>
      <c r="K625" s="418"/>
      <c r="L625" s="419">
        <f t="shared" ref="L625:L631" si="114">I625-C625</f>
        <v>2</v>
      </c>
      <c r="M625" s="219">
        <f t="shared" ref="M625:M631" si="115">IFERROR(L625/C625,"")</f>
        <v>0.025</v>
      </c>
      <c r="N625" s="409">
        <v>80</v>
      </c>
      <c r="O625">
        <f t="shared" si="106"/>
        <v>7</v>
      </c>
    </row>
    <row r="626" ht="15.75" spans="1:16">
      <c r="A626" s="422">
        <v>2110402</v>
      </c>
      <c r="B626" s="415" t="s">
        <v>594</v>
      </c>
      <c r="C626" s="416">
        <v>1100</v>
      </c>
      <c r="D626" s="417">
        <v>1100</v>
      </c>
      <c r="E626" s="416">
        <v>1028</v>
      </c>
      <c r="F626" s="219">
        <v>0.9345</v>
      </c>
      <c r="G626" s="416">
        <v>-636</v>
      </c>
      <c r="H626" s="219">
        <v>-0.3822</v>
      </c>
      <c r="I626" s="417">
        <f t="shared" si="107"/>
        <v>1108</v>
      </c>
      <c r="J626" s="416">
        <v>1100</v>
      </c>
      <c r="K626" s="418">
        <v>8</v>
      </c>
      <c r="L626" s="419">
        <f t="shared" si="114"/>
        <v>8</v>
      </c>
      <c r="M626" s="219">
        <f t="shared" si="115"/>
        <v>0.00727272727272727</v>
      </c>
      <c r="N626" s="409">
        <v>1664</v>
      </c>
      <c r="O626">
        <f t="shared" si="106"/>
        <v>7</v>
      </c>
    </row>
    <row r="627" ht="15.75" spans="1:16">
      <c r="A627" s="422">
        <v>2110404</v>
      </c>
      <c r="B627" s="415" t="s">
        <v>595</v>
      </c>
      <c r="C627" s="409">
        <v>0</v>
      </c>
      <c r="D627" s="409">
        <v>0</v>
      </c>
      <c r="E627" s="409">
        <v>0</v>
      </c>
      <c r="F627" s="420"/>
      <c r="G627" s="409">
        <v>0</v>
      </c>
      <c r="H627" s="420"/>
      <c r="I627" s="417">
        <f t="shared" si="107"/>
        <v>0</v>
      </c>
      <c r="J627" s="409">
        <v>0</v>
      </c>
      <c r="K627" s="418"/>
      <c r="L627" s="419">
        <f t="shared" si="114"/>
        <v>0</v>
      </c>
      <c r="M627" s="219" t="str">
        <f t="shared" si="115"/>
        <v/>
      </c>
      <c r="N627" s="409">
        <v>0</v>
      </c>
      <c r="O627">
        <f t="shared" si="106"/>
        <v>7</v>
      </c>
      <c r="P627" t="s">
        <v>156</v>
      </c>
    </row>
    <row r="628" ht="15.75" spans="1:16">
      <c r="A628" s="422">
        <v>2110405</v>
      </c>
      <c r="B628" s="415" t="s">
        <v>596</v>
      </c>
      <c r="C628" s="409">
        <v>0</v>
      </c>
      <c r="D628" s="409">
        <v>0</v>
      </c>
      <c r="E628" s="409">
        <v>0</v>
      </c>
      <c r="F628" s="420"/>
      <c r="G628" s="409">
        <v>0</v>
      </c>
      <c r="H628" s="420"/>
      <c r="I628" s="417">
        <f t="shared" si="107"/>
        <v>0</v>
      </c>
      <c r="J628" s="409">
        <v>0</v>
      </c>
      <c r="K628" s="418"/>
      <c r="L628" s="419">
        <f t="shared" si="114"/>
        <v>0</v>
      </c>
      <c r="M628" s="219" t="str">
        <f t="shared" si="115"/>
        <v/>
      </c>
      <c r="N628" s="409">
        <v>0</v>
      </c>
      <c r="O628">
        <f t="shared" si="106"/>
        <v>7</v>
      </c>
      <c r="P628" t="s">
        <v>156</v>
      </c>
    </row>
    <row r="629" ht="15.75" spans="1:16">
      <c r="A629" s="422">
        <v>2110406</v>
      </c>
      <c r="B629" s="415" t="s">
        <v>597</v>
      </c>
      <c r="C629" s="409">
        <v>0</v>
      </c>
      <c r="D629" s="409">
        <v>0</v>
      </c>
      <c r="E629" s="409">
        <v>0</v>
      </c>
      <c r="F629" s="420"/>
      <c r="G629" s="409">
        <v>0</v>
      </c>
      <c r="H629" s="420"/>
      <c r="I629" s="417">
        <f t="shared" si="107"/>
        <v>0</v>
      </c>
      <c r="J629" s="409">
        <v>0</v>
      </c>
      <c r="K629" s="418"/>
      <c r="L629" s="419">
        <f t="shared" si="114"/>
        <v>0</v>
      </c>
      <c r="M629" s="219" t="str">
        <f t="shared" si="115"/>
        <v/>
      </c>
      <c r="N629" s="409">
        <v>0</v>
      </c>
      <c r="O629">
        <f t="shared" si="106"/>
        <v>7</v>
      </c>
      <c r="P629" t="s">
        <v>156</v>
      </c>
    </row>
    <row r="630" ht="15.75" spans="1:16">
      <c r="A630" s="422">
        <v>2110499</v>
      </c>
      <c r="B630" s="415" t="s">
        <v>598</v>
      </c>
      <c r="C630" s="409">
        <v>0</v>
      </c>
      <c r="D630" s="409">
        <v>0</v>
      </c>
      <c r="E630" s="409">
        <v>0</v>
      </c>
      <c r="F630" s="420"/>
      <c r="G630" s="409">
        <v>0</v>
      </c>
      <c r="H630" s="420"/>
      <c r="I630" s="417">
        <f t="shared" si="107"/>
        <v>0</v>
      </c>
      <c r="J630" s="409">
        <v>0</v>
      </c>
      <c r="K630" s="418"/>
      <c r="L630" s="419">
        <f t="shared" si="114"/>
        <v>0</v>
      </c>
      <c r="M630" s="219" t="str">
        <f t="shared" si="115"/>
        <v/>
      </c>
      <c r="N630" s="409">
        <v>0</v>
      </c>
      <c r="O630">
        <f t="shared" si="106"/>
        <v>7</v>
      </c>
      <c r="P630" t="s">
        <v>156</v>
      </c>
    </row>
    <row r="631" ht="15.75" spans="1:16">
      <c r="A631" s="410">
        <v>21105</v>
      </c>
      <c r="B631" s="421" t="s">
        <v>599</v>
      </c>
      <c r="C631" s="406">
        <v>2146</v>
      </c>
      <c r="D631" s="412">
        <v>563</v>
      </c>
      <c r="E631" s="412">
        <v>133</v>
      </c>
      <c r="F631" s="407">
        <v>0.2362</v>
      </c>
      <c r="G631" s="412">
        <v>41</v>
      </c>
      <c r="H631" s="407">
        <v>0.4457</v>
      </c>
      <c r="I631" s="406">
        <f t="shared" si="107"/>
        <v>3864</v>
      </c>
      <c r="J631" s="406">
        <v>2541</v>
      </c>
      <c r="K631" s="423">
        <f>SUM(K632:K637)</f>
        <v>1323</v>
      </c>
      <c r="L631" s="406">
        <f t="shared" si="114"/>
        <v>1718</v>
      </c>
      <c r="M631" s="407">
        <f t="shared" si="115"/>
        <v>0.800559179869525</v>
      </c>
      <c r="N631" s="409">
        <v>92</v>
      </c>
      <c r="O631">
        <f t="shared" si="106"/>
        <v>5</v>
      </c>
    </row>
    <row r="632" ht="15.75" spans="1:16">
      <c r="A632" s="422">
        <v>2110501</v>
      </c>
      <c r="B632" s="415" t="s">
        <v>600</v>
      </c>
      <c r="C632" s="416">
        <v>2040</v>
      </c>
      <c r="D632" s="416">
        <v>500</v>
      </c>
      <c r="E632" s="416">
        <v>117</v>
      </c>
      <c r="F632" s="219">
        <v>0.234</v>
      </c>
      <c r="G632" s="416">
        <v>34</v>
      </c>
      <c r="H632" s="219">
        <v>0.4096</v>
      </c>
      <c r="I632" s="417">
        <f t="shared" si="107"/>
        <v>3864</v>
      </c>
      <c r="J632" s="416">
        <v>2541</v>
      </c>
      <c r="K632" s="418">
        <v>1323</v>
      </c>
      <c r="L632" s="419">
        <f t="shared" ref="L632:L657" si="116">I632-C632</f>
        <v>1824</v>
      </c>
      <c r="M632" s="219">
        <f t="shared" ref="M632:M657" si="117">IFERROR(L632/C632,"")</f>
        <v>0.894117647058824</v>
      </c>
      <c r="N632" s="409">
        <v>83</v>
      </c>
      <c r="O632">
        <f t="shared" si="106"/>
        <v>7</v>
      </c>
    </row>
    <row r="633" ht="15.75" spans="1:16">
      <c r="A633" s="422">
        <v>2110502</v>
      </c>
      <c r="B633" s="415" t="s">
        <v>601</v>
      </c>
      <c r="C633" s="409">
        <v>0</v>
      </c>
      <c r="D633" s="409">
        <v>0</v>
      </c>
      <c r="E633" s="409">
        <v>0</v>
      </c>
      <c r="F633" s="420"/>
      <c r="G633" s="409">
        <v>0</v>
      </c>
      <c r="H633" s="420"/>
      <c r="I633" s="417">
        <f t="shared" si="107"/>
        <v>0</v>
      </c>
      <c r="J633" s="409">
        <v>0</v>
      </c>
      <c r="K633" s="418"/>
      <c r="L633" s="419">
        <f t="shared" si="116"/>
        <v>0</v>
      </c>
      <c r="M633" s="219" t="str">
        <f t="shared" si="117"/>
        <v/>
      </c>
      <c r="N633" s="409">
        <v>0</v>
      </c>
      <c r="O633">
        <f t="shared" si="106"/>
        <v>7</v>
      </c>
      <c r="P633" t="s">
        <v>156</v>
      </c>
    </row>
    <row r="634" ht="15.75" spans="1:16">
      <c r="A634" s="422">
        <v>2110503</v>
      </c>
      <c r="B634" s="415" t="s">
        <v>602</v>
      </c>
      <c r="C634" s="409">
        <v>0</v>
      </c>
      <c r="D634" s="409">
        <v>0</v>
      </c>
      <c r="E634" s="409">
        <v>0</v>
      </c>
      <c r="F634" s="420"/>
      <c r="G634" s="409">
        <v>0</v>
      </c>
      <c r="H634" s="420"/>
      <c r="I634" s="417">
        <f t="shared" si="107"/>
        <v>0</v>
      </c>
      <c r="J634" s="409">
        <v>0</v>
      </c>
      <c r="K634" s="418"/>
      <c r="L634" s="419">
        <f t="shared" si="116"/>
        <v>0</v>
      </c>
      <c r="M634" s="219" t="str">
        <f t="shared" si="117"/>
        <v/>
      </c>
      <c r="N634" s="409">
        <v>0</v>
      </c>
      <c r="O634">
        <f t="shared" si="106"/>
        <v>7</v>
      </c>
      <c r="P634" t="s">
        <v>156</v>
      </c>
    </row>
    <row r="635" ht="15.75" spans="1:16">
      <c r="A635" s="422">
        <v>2110506</v>
      </c>
      <c r="B635" s="415" t="s">
        <v>603</v>
      </c>
      <c r="C635" s="409">
        <v>0</v>
      </c>
      <c r="D635" s="409">
        <v>0</v>
      </c>
      <c r="E635" s="409">
        <v>0</v>
      </c>
      <c r="F635" s="420"/>
      <c r="G635" s="409">
        <v>0</v>
      </c>
      <c r="H635" s="420"/>
      <c r="I635" s="417">
        <f t="shared" si="107"/>
        <v>0</v>
      </c>
      <c r="J635" s="409">
        <v>0</v>
      </c>
      <c r="K635" s="418"/>
      <c r="L635" s="419">
        <f t="shared" si="116"/>
        <v>0</v>
      </c>
      <c r="M635" s="219" t="str">
        <f t="shared" si="117"/>
        <v/>
      </c>
      <c r="N635" s="409">
        <v>0</v>
      </c>
      <c r="O635">
        <f t="shared" si="106"/>
        <v>7</v>
      </c>
      <c r="P635" t="s">
        <v>156</v>
      </c>
    </row>
    <row r="636" ht="15.75" spans="1:16">
      <c r="A636" s="422">
        <v>2110507</v>
      </c>
      <c r="B636" s="415" t="s">
        <v>604</v>
      </c>
      <c r="C636" s="416">
        <v>106</v>
      </c>
      <c r="D636" s="416">
        <v>63</v>
      </c>
      <c r="E636" s="416">
        <v>16</v>
      </c>
      <c r="F636" s="219">
        <v>0.254</v>
      </c>
      <c r="G636" s="416">
        <v>7</v>
      </c>
      <c r="H636" s="219">
        <v>0.7778</v>
      </c>
      <c r="I636" s="417">
        <f t="shared" si="107"/>
        <v>0</v>
      </c>
      <c r="J636" s="416">
        <v>0</v>
      </c>
      <c r="K636" s="418"/>
      <c r="L636" s="419">
        <f t="shared" si="116"/>
        <v>-106</v>
      </c>
      <c r="M636" s="219">
        <f t="shared" si="117"/>
        <v>-1</v>
      </c>
      <c r="N636" s="409">
        <v>9</v>
      </c>
      <c r="O636">
        <f t="shared" si="106"/>
        <v>7</v>
      </c>
    </row>
    <row r="637" ht="15.75" spans="1:16">
      <c r="A637" s="422">
        <v>2110599</v>
      </c>
      <c r="B637" s="415" t="s">
        <v>605</v>
      </c>
      <c r="C637" s="409">
        <v>0</v>
      </c>
      <c r="D637" s="409">
        <v>0</v>
      </c>
      <c r="E637" s="409">
        <v>0</v>
      </c>
      <c r="F637" s="420"/>
      <c r="G637" s="409">
        <v>0</v>
      </c>
      <c r="H637" s="420"/>
      <c r="I637" s="417">
        <f t="shared" si="107"/>
        <v>0</v>
      </c>
      <c r="J637" s="409">
        <v>0</v>
      </c>
      <c r="K637" s="418"/>
      <c r="L637" s="419">
        <f t="shared" si="116"/>
        <v>0</v>
      </c>
      <c r="M637" s="219" t="str">
        <f t="shared" si="117"/>
        <v/>
      </c>
      <c r="N637" s="409">
        <v>0</v>
      </c>
      <c r="O637">
        <f t="shared" si="106"/>
        <v>7</v>
      </c>
      <c r="P637" t="s">
        <v>156</v>
      </c>
    </row>
    <row r="638" ht="15.75" spans="1:16">
      <c r="A638" s="410">
        <v>21107</v>
      </c>
      <c r="B638" s="428" t="s">
        <v>606</v>
      </c>
      <c r="C638" s="412">
        <v>0</v>
      </c>
      <c r="D638" s="412">
        <v>0</v>
      </c>
      <c r="E638" s="412">
        <v>0</v>
      </c>
      <c r="F638" s="407"/>
      <c r="G638" s="412">
        <v>-5</v>
      </c>
      <c r="H638" s="407">
        <v>-1</v>
      </c>
      <c r="I638" s="406">
        <f t="shared" si="107"/>
        <v>0</v>
      </c>
      <c r="J638" s="412">
        <v>0</v>
      </c>
      <c r="K638" s="433">
        <f>SUM(K639:K640)</f>
        <v>0</v>
      </c>
      <c r="L638" s="406">
        <f t="shared" si="116"/>
        <v>0</v>
      </c>
      <c r="M638" s="407" t="str">
        <f t="shared" si="117"/>
        <v/>
      </c>
      <c r="N638" s="409">
        <v>5</v>
      </c>
      <c r="O638">
        <f t="shared" si="106"/>
        <v>5</v>
      </c>
    </row>
    <row r="639" ht="15.75" spans="1:16">
      <c r="A639" s="422">
        <v>2110704</v>
      </c>
      <c r="B639" s="415" t="s">
        <v>607</v>
      </c>
      <c r="C639" s="409">
        <v>0</v>
      </c>
      <c r="D639" s="409"/>
      <c r="E639" s="409">
        <v>0</v>
      </c>
      <c r="F639" s="420"/>
      <c r="G639" s="409">
        <v>0</v>
      </c>
      <c r="H639" s="420"/>
      <c r="I639" s="417">
        <f t="shared" si="107"/>
        <v>0</v>
      </c>
      <c r="J639" s="409">
        <v>0</v>
      </c>
      <c r="K639" s="418"/>
      <c r="L639" s="419">
        <f t="shared" si="116"/>
        <v>0</v>
      </c>
      <c r="M639" s="219" t="str">
        <f t="shared" si="117"/>
        <v/>
      </c>
      <c r="N639" s="409">
        <v>0</v>
      </c>
      <c r="O639">
        <f t="shared" si="106"/>
        <v>7</v>
      </c>
      <c r="P639" t="s">
        <v>156</v>
      </c>
    </row>
    <row r="640" ht="15.75" spans="1:16">
      <c r="A640" s="422">
        <v>2110799</v>
      </c>
      <c r="B640" s="415" t="s">
        <v>608</v>
      </c>
      <c r="C640" s="416">
        <v>0</v>
      </c>
      <c r="D640" s="416">
        <v>0</v>
      </c>
      <c r="E640" s="416">
        <v>0</v>
      </c>
      <c r="F640" s="219"/>
      <c r="G640" s="416">
        <v>-5</v>
      </c>
      <c r="H640" s="219">
        <v>-1</v>
      </c>
      <c r="I640" s="417">
        <f t="shared" si="107"/>
        <v>0</v>
      </c>
      <c r="J640" s="416">
        <v>0</v>
      </c>
      <c r="K640" s="418"/>
      <c r="L640" s="419">
        <f t="shared" si="116"/>
        <v>0</v>
      </c>
      <c r="M640" s="219" t="str">
        <f t="shared" si="117"/>
        <v/>
      </c>
      <c r="N640" s="409">
        <v>5</v>
      </c>
      <c r="O640">
        <f t="shared" si="106"/>
        <v>7</v>
      </c>
    </row>
    <row r="641" ht="15.75" spans="1:16">
      <c r="A641" s="410">
        <v>21108</v>
      </c>
      <c r="B641" s="421" t="s">
        <v>609</v>
      </c>
      <c r="C641" s="412"/>
      <c r="D641" s="412">
        <v>0</v>
      </c>
      <c r="E641" s="412">
        <v>0</v>
      </c>
      <c r="F641" s="407"/>
      <c r="G641" s="412">
        <v>0</v>
      </c>
      <c r="H641" s="407"/>
      <c r="I641" s="406">
        <f t="shared" si="107"/>
        <v>0</v>
      </c>
      <c r="J641" s="412">
        <v>0</v>
      </c>
      <c r="K641" s="423">
        <v>0</v>
      </c>
      <c r="L641" s="406">
        <f t="shared" si="116"/>
        <v>0</v>
      </c>
      <c r="M641" s="407" t="str">
        <f t="shared" si="117"/>
        <v/>
      </c>
      <c r="N641" s="409">
        <v>0</v>
      </c>
      <c r="O641">
        <f t="shared" si="106"/>
        <v>5</v>
      </c>
    </row>
    <row r="642" ht="15.75" spans="1:16">
      <c r="A642" s="410">
        <v>21109</v>
      </c>
      <c r="B642" s="421" t="s">
        <v>610</v>
      </c>
      <c r="C642" s="412"/>
      <c r="D642" s="412">
        <v>0</v>
      </c>
      <c r="E642" s="412">
        <v>0</v>
      </c>
      <c r="F642" s="407"/>
      <c r="G642" s="412">
        <v>0</v>
      </c>
      <c r="H642" s="407"/>
      <c r="I642" s="406">
        <f t="shared" si="107"/>
        <v>0</v>
      </c>
      <c r="J642" s="412">
        <v>0</v>
      </c>
      <c r="K642" s="423">
        <v>0</v>
      </c>
      <c r="L642" s="406">
        <f t="shared" si="116"/>
        <v>0</v>
      </c>
      <c r="M642" s="407" t="str">
        <f t="shared" si="117"/>
        <v/>
      </c>
      <c r="N642" s="409">
        <v>0</v>
      </c>
      <c r="O642">
        <f t="shared" si="106"/>
        <v>5</v>
      </c>
    </row>
    <row r="643" ht="15.75" spans="1:16">
      <c r="A643" s="410">
        <v>21110</v>
      </c>
      <c r="B643" s="421" t="s">
        <v>611</v>
      </c>
      <c r="C643" s="412">
        <v>6</v>
      </c>
      <c r="D643" s="412">
        <v>6</v>
      </c>
      <c r="E643" s="412">
        <v>20</v>
      </c>
      <c r="F643" s="407">
        <v>3.3333</v>
      </c>
      <c r="G643" s="412">
        <v>20</v>
      </c>
      <c r="H643" s="407"/>
      <c r="I643" s="406">
        <f t="shared" si="107"/>
        <v>0</v>
      </c>
      <c r="J643" s="412">
        <v>0</v>
      </c>
      <c r="K643" s="423">
        <f>K644</f>
        <v>0</v>
      </c>
      <c r="L643" s="406">
        <f t="shared" si="116"/>
        <v>-6</v>
      </c>
      <c r="M643" s="407">
        <f t="shared" si="117"/>
        <v>-1</v>
      </c>
      <c r="N643" s="409">
        <v>0</v>
      </c>
      <c r="O643">
        <f t="shared" si="106"/>
        <v>5</v>
      </c>
    </row>
    <row r="644" ht="15.75" spans="1:16">
      <c r="A644" s="422">
        <v>2111001</v>
      </c>
      <c r="B644" s="415" t="s">
        <v>611</v>
      </c>
      <c r="C644" s="416">
        <v>6</v>
      </c>
      <c r="D644" s="416">
        <v>6</v>
      </c>
      <c r="E644" s="416">
        <v>20</v>
      </c>
      <c r="F644" s="219">
        <v>3.3333</v>
      </c>
      <c r="G644" s="416">
        <v>20</v>
      </c>
      <c r="H644" s="219"/>
      <c r="I644" s="417">
        <f t="shared" si="107"/>
        <v>0</v>
      </c>
      <c r="J644" s="416">
        <v>0</v>
      </c>
      <c r="K644" s="418"/>
      <c r="L644" s="419">
        <f t="shared" si="116"/>
        <v>-6</v>
      </c>
      <c r="M644" s="219">
        <f t="shared" si="117"/>
        <v>-1</v>
      </c>
      <c r="N644" s="409">
        <v>0</v>
      </c>
      <c r="O644">
        <f t="shared" si="106"/>
        <v>7</v>
      </c>
    </row>
    <row r="645" ht="15.75" spans="1:16">
      <c r="A645" s="410">
        <v>21111</v>
      </c>
      <c r="B645" s="421" t="s">
        <v>612</v>
      </c>
      <c r="C645" s="412"/>
      <c r="D645" s="412">
        <v>0</v>
      </c>
      <c r="E645" s="412">
        <v>0</v>
      </c>
      <c r="F645" s="407"/>
      <c r="G645" s="412">
        <v>0</v>
      </c>
      <c r="H645" s="407"/>
      <c r="I645" s="406">
        <f t="shared" si="107"/>
        <v>0</v>
      </c>
      <c r="J645" s="412">
        <v>0</v>
      </c>
      <c r="K645" s="413">
        <f>SUM(K646:K650)</f>
        <v>0</v>
      </c>
      <c r="L645" s="406">
        <f t="shared" si="116"/>
        <v>0</v>
      </c>
      <c r="M645" s="407" t="str">
        <f t="shared" si="117"/>
        <v/>
      </c>
      <c r="N645" s="409">
        <v>0</v>
      </c>
      <c r="O645">
        <f t="shared" si="106"/>
        <v>5</v>
      </c>
    </row>
    <row r="646" ht="15.75" spans="1:16">
      <c r="A646" s="422">
        <v>2111101</v>
      </c>
      <c r="B646" s="415" t="s">
        <v>613</v>
      </c>
      <c r="C646" s="409">
        <v>0</v>
      </c>
      <c r="D646" s="409">
        <v>0</v>
      </c>
      <c r="E646" s="409">
        <v>0</v>
      </c>
      <c r="F646" s="420"/>
      <c r="G646" s="409">
        <v>0</v>
      </c>
      <c r="H646" s="420"/>
      <c r="I646" s="417">
        <f t="shared" si="107"/>
        <v>0</v>
      </c>
      <c r="J646" s="409">
        <v>0</v>
      </c>
      <c r="K646" s="418"/>
      <c r="L646" s="419">
        <f t="shared" si="116"/>
        <v>0</v>
      </c>
      <c r="M646" s="219" t="str">
        <f t="shared" si="117"/>
        <v/>
      </c>
      <c r="N646" s="409">
        <v>0</v>
      </c>
      <c r="O646">
        <f t="shared" si="106"/>
        <v>7</v>
      </c>
      <c r="P646" t="s">
        <v>156</v>
      </c>
    </row>
    <row r="647" ht="15.75" spans="1:16">
      <c r="A647" s="422">
        <v>2111102</v>
      </c>
      <c r="B647" s="415" t="s">
        <v>614</v>
      </c>
      <c r="C647" s="409">
        <v>0</v>
      </c>
      <c r="D647" s="409">
        <v>0</v>
      </c>
      <c r="E647" s="409">
        <v>0</v>
      </c>
      <c r="F647" s="420"/>
      <c r="G647" s="409">
        <v>0</v>
      </c>
      <c r="H647" s="420"/>
      <c r="I647" s="417">
        <f t="shared" si="107"/>
        <v>0</v>
      </c>
      <c r="J647" s="409">
        <v>0</v>
      </c>
      <c r="K647" s="418"/>
      <c r="L647" s="419">
        <f t="shared" si="116"/>
        <v>0</v>
      </c>
      <c r="M647" s="219" t="str">
        <f t="shared" si="117"/>
        <v/>
      </c>
      <c r="N647" s="409">
        <v>0</v>
      </c>
      <c r="O647">
        <f t="shared" ref="O647:O710" si="118">LEN(A647)</f>
        <v>7</v>
      </c>
      <c r="P647" t="s">
        <v>156</v>
      </c>
    </row>
    <row r="648" ht="15.75" spans="1:16">
      <c r="A648" s="422">
        <v>2111103</v>
      </c>
      <c r="B648" s="415" t="s">
        <v>615</v>
      </c>
      <c r="C648" s="409">
        <v>0</v>
      </c>
      <c r="D648" s="409">
        <v>0</v>
      </c>
      <c r="E648" s="409">
        <v>0</v>
      </c>
      <c r="F648" s="420"/>
      <c r="G648" s="409">
        <v>0</v>
      </c>
      <c r="H648" s="420"/>
      <c r="I648" s="417">
        <f t="shared" ref="I648:I681" si="119">J648+K648</f>
        <v>0</v>
      </c>
      <c r="J648" s="409">
        <v>0</v>
      </c>
      <c r="K648" s="418"/>
      <c r="L648" s="419">
        <f t="shared" si="116"/>
        <v>0</v>
      </c>
      <c r="M648" s="219" t="str">
        <f t="shared" si="117"/>
        <v/>
      </c>
      <c r="N648" s="409">
        <v>0</v>
      </c>
      <c r="O648">
        <f t="shared" si="118"/>
        <v>7</v>
      </c>
      <c r="P648" t="s">
        <v>156</v>
      </c>
    </row>
    <row r="649" ht="15.75" spans="1:16">
      <c r="A649" s="422">
        <v>2111104</v>
      </c>
      <c r="B649" s="415" t="s">
        <v>616</v>
      </c>
      <c r="C649" s="409">
        <v>0</v>
      </c>
      <c r="D649" s="409">
        <v>0</v>
      </c>
      <c r="E649" s="409">
        <v>0</v>
      </c>
      <c r="F649" s="420"/>
      <c r="G649" s="409">
        <v>0</v>
      </c>
      <c r="H649" s="420"/>
      <c r="I649" s="417">
        <f t="shared" si="119"/>
        <v>0</v>
      </c>
      <c r="J649" s="409">
        <v>0</v>
      </c>
      <c r="K649" s="418"/>
      <c r="L649" s="419">
        <f t="shared" si="116"/>
        <v>0</v>
      </c>
      <c r="M649" s="219" t="str">
        <f t="shared" si="117"/>
        <v/>
      </c>
      <c r="N649" s="409">
        <v>0</v>
      </c>
      <c r="O649">
        <f t="shared" si="118"/>
        <v>7</v>
      </c>
      <c r="P649" t="s">
        <v>156</v>
      </c>
    </row>
    <row r="650" ht="15.75" spans="1:16">
      <c r="A650" s="422">
        <v>2111199</v>
      </c>
      <c r="B650" s="415" t="s">
        <v>617</v>
      </c>
      <c r="C650" s="409">
        <v>0</v>
      </c>
      <c r="D650" s="409">
        <v>0</v>
      </c>
      <c r="E650" s="409">
        <v>0</v>
      </c>
      <c r="F650" s="420"/>
      <c r="G650" s="409">
        <v>0</v>
      </c>
      <c r="H650" s="420"/>
      <c r="I650" s="417">
        <f t="shared" si="119"/>
        <v>0</v>
      </c>
      <c r="J650" s="409">
        <v>0</v>
      </c>
      <c r="K650" s="418"/>
      <c r="L650" s="419">
        <f t="shared" si="116"/>
        <v>0</v>
      </c>
      <c r="M650" s="219" t="str">
        <f t="shared" si="117"/>
        <v/>
      </c>
      <c r="N650" s="409">
        <v>0</v>
      </c>
      <c r="O650">
        <f t="shared" si="118"/>
        <v>7</v>
      </c>
      <c r="P650" t="s">
        <v>156</v>
      </c>
    </row>
    <row r="651" ht="15.75" spans="1:16">
      <c r="A651" s="410">
        <v>21112</v>
      </c>
      <c r="B651" s="421" t="s">
        <v>618</v>
      </c>
      <c r="C651" s="412"/>
      <c r="D651" s="412">
        <v>0</v>
      </c>
      <c r="E651" s="412">
        <v>0</v>
      </c>
      <c r="F651" s="407"/>
      <c r="G651" s="412">
        <v>0</v>
      </c>
      <c r="H651" s="407"/>
      <c r="I651" s="406">
        <f t="shared" si="119"/>
        <v>0</v>
      </c>
      <c r="J651" s="412">
        <v>0</v>
      </c>
      <c r="K651" s="423">
        <v>0</v>
      </c>
      <c r="L651" s="406">
        <f t="shared" si="116"/>
        <v>0</v>
      </c>
      <c r="M651" s="407" t="str">
        <f t="shared" si="117"/>
        <v/>
      </c>
      <c r="N651" s="409">
        <v>0</v>
      </c>
      <c r="O651">
        <f t="shared" si="118"/>
        <v>5</v>
      </c>
    </row>
    <row r="652" ht="15.75" spans="1:16">
      <c r="A652" s="410">
        <v>21113</v>
      </c>
      <c r="B652" s="421" t="s">
        <v>619</v>
      </c>
      <c r="C652" s="412"/>
      <c r="D652" s="412">
        <v>0</v>
      </c>
      <c r="E652" s="412">
        <v>0</v>
      </c>
      <c r="F652" s="407"/>
      <c r="G652" s="412">
        <v>0</v>
      </c>
      <c r="H652" s="407"/>
      <c r="I652" s="406">
        <f t="shared" si="119"/>
        <v>0</v>
      </c>
      <c r="J652" s="412">
        <v>0</v>
      </c>
      <c r="K652" s="423">
        <v>0</v>
      </c>
      <c r="L652" s="406">
        <f t="shared" si="116"/>
        <v>0</v>
      </c>
      <c r="M652" s="407" t="str">
        <f t="shared" si="117"/>
        <v/>
      </c>
      <c r="N652" s="409">
        <v>0</v>
      </c>
      <c r="O652">
        <f t="shared" si="118"/>
        <v>5</v>
      </c>
    </row>
    <row r="653" ht="15.75" spans="1:16">
      <c r="A653" s="410">
        <v>21114</v>
      </c>
      <c r="B653" s="421" t="s">
        <v>620</v>
      </c>
      <c r="C653" s="412"/>
      <c r="D653" s="412">
        <v>0</v>
      </c>
      <c r="E653" s="412">
        <v>0</v>
      </c>
      <c r="F653" s="407"/>
      <c r="G653" s="412">
        <v>0</v>
      </c>
      <c r="H653" s="407"/>
      <c r="I653" s="406">
        <f t="shared" si="119"/>
        <v>0</v>
      </c>
      <c r="J653" s="412">
        <v>0</v>
      </c>
      <c r="K653" s="423">
        <v>0</v>
      </c>
      <c r="L653" s="406">
        <f t="shared" si="116"/>
        <v>0</v>
      </c>
      <c r="M653" s="407" t="str">
        <f t="shared" si="117"/>
        <v/>
      </c>
      <c r="N653" s="409">
        <v>0</v>
      </c>
      <c r="O653">
        <f t="shared" si="118"/>
        <v>5</v>
      </c>
    </row>
    <row r="654" ht="15.75" spans="1:16">
      <c r="A654" s="410">
        <v>21199</v>
      </c>
      <c r="B654" s="421" t="s">
        <v>621</v>
      </c>
      <c r="C654" s="406">
        <v>2020</v>
      </c>
      <c r="D654" s="406">
        <v>2020</v>
      </c>
      <c r="E654" s="406">
        <v>1520</v>
      </c>
      <c r="F654" s="407">
        <v>0.7525</v>
      </c>
      <c r="G654" s="406">
        <v>1510</v>
      </c>
      <c r="H654" s="407">
        <v>151</v>
      </c>
      <c r="I654" s="406">
        <f t="shared" si="119"/>
        <v>0</v>
      </c>
      <c r="J654" s="412">
        <v>0</v>
      </c>
      <c r="K654" s="423">
        <f>K655</f>
        <v>0</v>
      </c>
      <c r="L654" s="406">
        <f t="shared" si="116"/>
        <v>-2020</v>
      </c>
      <c r="M654" s="407">
        <f t="shared" si="117"/>
        <v>-1</v>
      </c>
      <c r="N654" s="409">
        <v>10</v>
      </c>
      <c r="O654">
        <f t="shared" si="118"/>
        <v>5</v>
      </c>
    </row>
    <row r="655" ht="15.75" spans="1:16">
      <c r="A655" s="422">
        <v>2119999</v>
      </c>
      <c r="B655" s="415" t="s">
        <v>621</v>
      </c>
      <c r="C655" s="416">
        <v>2020</v>
      </c>
      <c r="D655" s="417">
        <v>2020</v>
      </c>
      <c r="E655" s="416">
        <v>1520</v>
      </c>
      <c r="F655" s="219">
        <v>0.7525</v>
      </c>
      <c r="G655" s="417">
        <v>1510</v>
      </c>
      <c r="H655" s="219">
        <v>151</v>
      </c>
      <c r="I655" s="417">
        <f t="shared" si="119"/>
        <v>0</v>
      </c>
      <c r="J655" s="416">
        <v>0</v>
      </c>
      <c r="K655" s="418"/>
      <c r="L655" s="419">
        <f t="shared" si="116"/>
        <v>-2020</v>
      </c>
      <c r="M655" s="219">
        <f t="shared" si="117"/>
        <v>-1</v>
      </c>
      <c r="N655" s="409">
        <v>10</v>
      </c>
      <c r="O655">
        <f t="shared" si="118"/>
        <v>7</v>
      </c>
    </row>
    <row r="656" ht="15.75" spans="1:16">
      <c r="A656" s="427">
        <v>212</v>
      </c>
      <c r="B656" s="405" t="s">
        <v>622</v>
      </c>
      <c r="C656" s="406">
        <v>3985</v>
      </c>
      <c r="D656" s="406">
        <v>12980</v>
      </c>
      <c r="E656" s="406">
        <v>7478</v>
      </c>
      <c r="F656" s="407">
        <v>0.5761</v>
      </c>
      <c r="G656" s="406">
        <v>-24789</v>
      </c>
      <c r="H656" s="407">
        <v>-0.7682</v>
      </c>
      <c r="I656" s="406">
        <f t="shared" si="119"/>
        <v>2689</v>
      </c>
      <c r="J656" s="406">
        <v>2496</v>
      </c>
      <c r="K656" s="408">
        <f>SUM(K657,K668,K670,K673,K677)</f>
        <v>193</v>
      </c>
      <c r="L656" s="406">
        <f t="shared" si="116"/>
        <v>-1296</v>
      </c>
      <c r="M656" s="407">
        <f t="shared" si="117"/>
        <v>-0.325219573400251</v>
      </c>
      <c r="N656" s="409">
        <v>32267</v>
      </c>
      <c r="O656">
        <f t="shared" si="118"/>
        <v>3</v>
      </c>
    </row>
    <row r="657" ht="15.75" spans="1:16">
      <c r="A657" s="410">
        <v>21201</v>
      </c>
      <c r="B657" s="421" t="s">
        <v>623</v>
      </c>
      <c r="C657" s="412">
        <v>874</v>
      </c>
      <c r="D657" s="412">
        <v>926</v>
      </c>
      <c r="E657" s="412">
        <v>955</v>
      </c>
      <c r="F657" s="407">
        <v>1.0313</v>
      </c>
      <c r="G657" s="412">
        <v>80</v>
      </c>
      <c r="H657" s="407">
        <v>0.0914</v>
      </c>
      <c r="I657" s="406">
        <f t="shared" si="119"/>
        <v>840</v>
      </c>
      <c r="J657" s="412">
        <v>840</v>
      </c>
      <c r="K657" s="413">
        <f>SUM(K658:K667)</f>
        <v>0</v>
      </c>
      <c r="L657" s="406">
        <f t="shared" si="116"/>
        <v>-34</v>
      </c>
      <c r="M657" s="407">
        <f t="shared" si="117"/>
        <v>-0.0389016018306636</v>
      </c>
      <c r="N657" s="409">
        <v>875</v>
      </c>
      <c r="O657">
        <f t="shared" si="118"/>
        <v>5</v>
      </c>
    </row>
    <row r="658" ht="15.75" spans="1:16">
      <c r="A658" s="422">
        <v>2120101</v>
      </c>
      <c r="B658" s="415" t="s">
        <v>152</v>
      </c>
      <c r="C658" s="416">
        <v>240</v>
      </c>
      <c r="D658" s="416">
        <v>253</v>
      </c>
      <c r="E658" s="416">
        <v>247</v>
      </c>
      <c r="F658" s="219">
        <v>0.9763</v>
      </c>
      <c r="G658" s="416">
        <v>93</v>
      </c>
      <c r="H658" s="219">
        <v>0.6039</v>
      </c>
      <c r="I658" s="417">
        <f t="shared" si="119"/>
        <v>241</v>
      </c>
      <c r="J658" s="416">
        <v>241</v>
      </c>
      <c r="K658" s="418"/>
      <c r="L658" s="419">
        <f t="shared" ref="L658:L680" si="120">I658-C658</f>
        <v>1</v>
      </c>
      <c r="M658" s="219">
        <f t="shared" ref="M658:M680" si="121">IFERROR(L658/C658,"")</f>
        <v>0.00416666666666667</v>
      </c>
      <c r="N658" s="409">
        <v>154</v>
      </c>
      <c r="O658">
        <f t="shared" si="118"/>
        <v>7</v>
      </c>
    </row>
    <row r="659" ht="15.75" spans="1:16">
      <c r="A659" s="422">
        <v>2120102</v>
      </c>
      <c r="B659" s="415" t="s">
        <v>153</v>
      </c>
      <c r="C659" s="416">
        <v>20</v>
      </c>
      <c r="D659" s="416">
        <v>20</v>
      </c>
      <c r="E659" s="416">
        <v>20</v>
      </c>
      <c r="F659" s="219">
        <v>1</v>
      </c>
      <c r="G659" s="416">
        <v>-56</v>
      </c>
      <c r="H659" s="219">
        <v>-0.7368</v>
      </c>
      <c r="I659" s="417">
        <f t="shared" si="119"/>
        <v>23</v>
      </c>
      <c r="J659" s="416">
        <v>23</v>
      </c>
      <c r="K659" s="418"/>
      <c r="L659" s="419">
        <f t="shared" si="120"/>
        <v>3</v>
      </c>
      <c r="M659" s="219">
        <f t="shared" si="121"/>
        <v>0.15</v>
      </c>
      <c r="N659" s="409">
        <v>76</v>
      </c>
      <c r="O659">
        <f t="shared" si="118"/>
        <v>7</v>
      </c>
    </row>
    <row r="660" ht="15.75" spans="1:16">
      <c r="A660" s="422">
        <v>2120103</v>
      </c>
      <c r="B660" s="415" t="s">
        <v>154</v>
      </c>
      <c r="C660" s="409">
        <v>0</v>
      </c>
      <c r="D660" s="409">
        <v>0</v>
      </c>
      <c r="E660" s="409">
        <v>0</v>
      </c>
      <c r="F660" s="420"/>
      <c r="G660" s="409">
        <v>0</v>
      </c>
      <c r="H660" s="420"/>
      <c r="I660" s="417">
        <f t="shared" si="119"/>
        <v>0</v>
      </c>
      <c r="J660" s="409">
        <v>0</v>
      </c>
      <c r="K660" s="418"/>
      <c r="L660" s="419">
        <f t="shared" si="120"/>
        <v>0</v>
      </c>
      <c r="M660" s="219" t="str">
        <f t="shared" si="121"/>
        <v/>
      </c>
      <c r="N660" s="409">
        <v>0</v>
      </c>
      <c r="O660">
        <f t="shared" si="118"/>
        <v>7</v>
      </c>
      <c r="P660" t="s">
        <v>156</v>
      </c>
    </row>
    <row r="661" ht="15.75" spans="1:16">
      <c r="A661" s="422">
        <v>2120104</v>
      </c>
      <c r="B661" s="415" t="s">
        <v>624</v>
      </c>
      <c r="C661" s="416">
        <v>482</v>
      </c>
      <c r="D661" s="416">
        <v>504</v>
      </c>
      <c r="E661" s="416">
        <v>541</v>
      </c>
      <c r="F661" s="219">
        <v>1.0734</v>
      </c>
      <c r="G661" s="416">
        <v>135</v>
      </c>
      <c r="H661" s="219">
        <v>0.3325</v>
      </c>
      <c r="I661" s="417">
        <f t="shared" si="119"/>
        <v>456</v>
      </c>
      <c r="J661" s="416">
        <v>456</v>
      </c>
      <c r="K661" s="418"/>
      <c r="L661" s="419">
        <f t="shared" si="120"/>
        <v>-26</v>
      </c>
      <c r="M661" s="219">
        <f t="shared" si="121"/>
        <v>-0.0539419087136929</v>
      </c>
      <c r="N661" s="409">
        <v>406</v>
      </c>
      <c r="O661">
        <f t="shared" si="118"/>
        <v>7</v>
      </c>
    </row>
    <row r="662" ht="15.75" spans="1:16">
      <c r="A662" s="422">
        <v>2120105</v>
      </c>
      <c r="B662" s="415" t="s">
        <v>625</v>
      </c>
      <c r="C662" s="416">
        <v>0</v>
      </c>
      <c r="D662" s="416">
        <v>0</v>
      </c>
      <c r="E662" s="416">
        <v>0</v>
      </c>
      <c r="F662" s="219"/>
      <c r="G662" s="416">
        <v>-53</v>
      </c>
      <c r="H662" s="219">
        <v>-1</v>
      </c>
      <c r="I662" s="417">
        <f t="shared" si="119"/>
        <v>0</v>
      </c>
      <c r="J662" s="416">
        <v>0</v>
      </c>
      <c r="K662" s="418"/>
      <c r="L662" s="419">
        <f t="shared" si="120"/>
        <v>0</v>
      </c>
      <c r="M662" s="219" t="str">
        <f t="shared" si="121"/>
        <v/>
      </c>
      <c r="N662" s="409">
        <v>53</v>
      </c>
      <c r="O662">
        <f t="shared" si="118"/>
        <v>7</v>
      </c>
    </row>
    <row r="663" ht="15.75" spans="1:16">
      <c r="A663" s="422">
        <v>2120106</v>
      </c>
      <c r="B663" s="415" t="s">
        <v>626</v>
      </c>
      <c r="C663" s="409">
        <v>0</v>
      </c>
      <c r="D663" s="409">
        <v>0</v>
      </c>
      <c r="E663" s="409">
        <v>0</v>
      </c>
      <c r="F663" s="420"/>
      <c r="G663" s="409">
        <v>0</v>
      </c>
      <c r="H663" s="420"/>
      <c r="I663" s="417">
        <f t="shared" si="119"/>
        <v>0</v>
      </c>
      <c r="J663" s="409">
        <v>0</v>
      </c>
      <c r="K663" s="418"/>
      <c r="L663" s="419">
        <f t="shared" si="120"/>
        <v>0</v>
      </c>
      <c r="M663" s="219" t="str">
        <f t="shared" si="121"/>
        <v/>
      </c>
      <c r="N663" s="409">
        <v>0</v>
      </c>
      <c r="O663">
        <f t="shared" si="118"/>
        <v>7</v>
      </c>
      <c r="P663" t="s">
        <v>156</v>
      </c>
    </row>
    <row r="664" ht="15.75" spans="1:16">
      <c r="A664" s="422">
        <v>2120107</v>
      </c>
      <c r="B664" s="415" t="s">
        <v>627</v>
      </c>
      <c r="C664" s="409">
        <v>0</v>
      </c>
      <c r="D664" s="409">
        <v>0</v>
      </c>
      <c r="E664" s="409">
        <v>0</v>
      </c>
      <c r="F664" s="420"/>
      <c r="G664" s="409">
        <v>0</v>
      </c>
      <c r="H664" s="420"/>
      <c r="I664" s="417">
        <f t="shared" si="119"/>
        <v>0</v>
      </c>
      <c r="J664" s="409">
        <v>0</v>
      </c>
      <c r="K664" s="418"/>
      <c r="L664" s="419">
        <f t="shared" si="120"/>
        <v>0</v>
      </c>
      <c r="M664" s="219" t="str">
        <f t="shared" si="121"/>
        <v/>
      </c>
      <c r="N664" s="409">
        <v>0</v>
      </c>
      <c r="O664">
        <f t="shared" si="118"/>
        <v>7</v>
      </c>
      <c r="P664" t="s">
        <v>156</v>
      </c>
    </row>
    <row r="665" ht="15.75" spans="1:16">
      <c r="A665" s="422">
        <v>2120109</v>
      </c>
      <c r="B665" s="415" t="s">
        <v>628</v>
      </c>
      <c r="C665" s="416">
        <v>118</v>
      </c>
      <c r="D665" s="416">
        <v>135</v>
      </c>
      <c r="E665" s="416">
        <v>133</v>
      </c>
      <c r="F665" s="219">
        <v>0.9852</v>
      </c>
      <c r="G665" s="416">
        <v>14</v>
      </c>
      <c r="H665" s="219">
        <v>0.1176</v>
      </c>
      <c r="I665" s="417">
        <f t="shared" si="119"/>
        <v>110</v>
      </c>
      <c r="J665" s="416">
        <v>110</v>
      </c>
      <c r="K665" s="418"/>
      <c r="L665" s="419">
        <f t="shared" si="120"/>
        <v>-8</v>
      </c>
      <c r="M665" s="219">
        <f t="shared" si="121"/>
        <v>-0.0677966101694915</v>
      </c>
      <c r="N665" s="409">
        <v>119</v>
      </c>
      <c r="O665">
        <f t="shared" si="118"/>
        <v>7</v>
      </c>
    </row>
    <row r="666" ht="15.75" spans="1:16">
      <c r="A666" s="422">
        <v>2120110</v>
      </c>
      <c r="B666" s="415" t="s">
        <v>629</v>
      </c>
      <c r="C666" s="409">
        <v>0</v>
      </c>
      <c r="D666" s="409">
        <v>0</v>
      </c>
      <c r="E666" s="409">
        <v>0</v>
      </c>
      <c r="F666" s="420"/>
      <c r="G666" s="409">
        <v>0</v>
      </c>
      <c r="H666" s="420"/>
      <c r="I666" s="417">
        <f t="shared" si="119"/>
        <v>0</v>
      </c>
      <c r="J666" s="409">
        <v>0</v>
      </c>
      <c r="K666" s="418"/>
      <c r="L666" s="419">
        <f t="shared" si="120"/>
        <v>0</v>
      </c>
      <c r="M666" s="219" t="str">
        <f t="shared" si="121"/>
        <v/>
      </c>
      <c r="N666" s="409">
        <v>0</v>
      </c>
      <c r="O666">
        <f t="shared" si="118"/>
        <v>7</v>
      </c>
      <c r="P666" t="s">
        <v>156</v>
      </c>
    </row>
    <row r="667" ht="15.75" spans="1:16">
      <c r="A667" s="422">
        <v>2120199</v>
      </c>
      <c r="B667" s="415" t="s">
        <v>630</v>
      </c>
      <c r="C667" s="416">
        <v>14</v>
      </c>
      <c r="D667" s="416">
        <v>14</v>
      </c>
      <c r="E667" s="416">
        <v>14</v>
      </c>
      <c r="F667" s="219">
        <v>1</v>
      </c>
      <c r="G667" s="416">
        <v>-53</v>
      </c>
      <c r="H667" s="219">
        <v>-0.791</v>
      </c>
      <c r="I667" s="417">
        <f t="shared" si="119"/>
        <v>10</v>
      </c>
      <c r="J667" s="416">
        <v>10</v>
      </c>
      <c r="K667" s="418"/>
      <c r="L667" s="419">
        <f t="shared" si="120"/>
        <v>-4</v>
      </c>
      <c r="M667" s="219">
        <f t="shared" si="121"/>
        <v>-0.285714285714286</v>
      </c>
      <c r="N667" s="409">
        <v>67</v>
      </c>
      <c r="O667">
        <f t="shared" si="118"/>
        <v>7</v>
      </c>
    </row>
    <row r="668" ht="15.75" spans="1:16">
      <c r="A668" s="410">
        <v>21202</v>
      </c>
      <c r="B668" s="421" t="s">
        <v>631</v>
      </c>
      <c r="C668" s="412">
        <v>0</v>
      </c>
      <c r="D668" s="412">
        <v>0</v>
      </c>
      <c r="E668" s="412">
        <v>0</v>
      </c>
      <c r="F668" s="407"/>
      <c r="G668" s="412">
        <v>0</v>
      </c>
      <c r="H668" s="407"/>
      <c r="I668" s="406">
        <f t="shared" si="119"/>
        <v>0</v>
      </c>
      <c r="J668" s="412">
        <v>0</v>
      </c>
      <c r="K668" s="413">
        <f>K669</f>
        <v>0</v>
      </c>
      <c r="L668" s="406">
        <f t="shared" si="120"/>
        <v>0</v>
      </c>
      <c r="M668" s="407" t="str">
        <f t="shared" si="121"/>
        <v/>
      </c>
      <c r="N668" s="409">
        <v>0</v>
      </c>
      <c r="O668">
        <f t="shared" si="118"/>
        <v>5</v>
      </c>
    </row>
    <row r="669" ht="15.75" spans="1:16">
      <c r="A669" s="422">
        <v>2120201</v>
      </c>
      <c r="B669" s="415" t="s">
        <v>631</v>
      </c>
      <c r="C669" s="409">
        <v>0</v>
      </c>
      <c r="D669" s="409">
        <v>0</v>
      </c>
      <c r="E669" s="409">
        <v>0</v>
      </c>
      <c r="F669" s="420"/>
      <c r="G669" s="409">
        <v>0</v>
      </c>
      <c r="H669" s="420"/>
      <c r="I669" s="417">
        <f t="shared" si="119"/>
        <v>0</v>
      </c>
      <c r="J669" s="409">
        <v>0</v>
      </c>
      <c r="K669" s="418"/>
      <c r="L669" s="419">
        <f t="shared" si="120"/>
        <v>0</v>
      </c>
      <c r="M669" s="219" t="str">
        <f t="shared" si="121"/>
        <v/>
      </c>
      <c r="N669" s="409">
        <v>0</v>
      </c>
      <c r="O669">
        <f t="shared" si="118"/>
        <v>7</v>
      </c>
      <c r="P669" t="s">
        <v>156</v>
      </c>
    </row>
    <row r="670" ht="15.75" spans="1:16">
      <c r="A670" s="410">
        <v>21203</v>
      </c>
      <c r="B670" s="421" t="s">
        <v>632</v>
      </c>
      <c r="C670" s="406">
        <v>1761</v>
      </c>
      <c r="D670" s="406">
        <v>10040</v>
      </c>
      <c r="E670" s="406">
        <v>4373</v>
      </c>
      <c r="F670" s="407">
        <v>0.4356</v>
      </c>
      <c r="G670" s="406">
        <v>-24017</v>
      </c>
      <c r="H670" s="407">
        <v>-0.846</v>
      </c>
      <c r="I670" s="406">
        <f t="shared" si="119"/>
        <v>284</v>
      </c>
      <c r="J670" s="412">
        <v>91</v>
      </c>
      <c r="K670" s="413">
        <f>SUM(K671:K672)</f>
        <v>193</v>
      </c>
      <c r="L670" s="406">
        <f t="shared" si="120"/>
        <v>-1477</v>
      </c>
      <c r="M670" s="407">
        <f t="shared" si="121"/>
        <v>-0.838727995457127</v>
      </c>
      <c r="N670" s="409">
        <v>28390</v>
      </c>
      <c r="O670">
        <f t="shared" si="118"/>
        <v>5</v>
      </c>
    </row>
    <row r="671" ht="15.75" spans="1:16">
      <c r="A671" s="422">
        <v>2120303</v>
      </c>
      <c r="B671" s="415" t="s">
        <v>633</v>
      </c>
      <c r="C671" s="416">
        <v>159</v>
      </c>
      <c r="D671" s="417">
        <v>7036</v>
      </c>
      <c r="E671" s="416">
        <v>2315</v>
      </c>
      <c r="F671" s="219">
        <v>0.329</v>
      </c>
      <c r="G671" s="417">
        <v>-22075</v>
      </c>
      <c r="H671" s="219">
        <v>-0.9051</v>
      </c>
      <c r="I671" s="417">
        <f t="shared" si="119"/>
        <v>48</v>
      </c>
      <c r="J671" s="416">
        <v>0</v>
      </c>
      <c r="K671" s="418">
        <v>48</v>
      </c>
      <c r="L671" s="419">
        <f t="shared" si="120"/>
        <v>-111</v>
      </c>
      <c r="M671" s="219">
        <f t="shared" si="121"/>
        <v>-0.69811320754717</v>
      </c>
      <c r="N671" s="409">
        <v>24390</v>
      </c>
      <c r="O671">
        <f t="shared" si="118"/>
        <v>7</v>
      </c>
    </row>
    <row r="672" ht="15.75" spans="1:16">
      <c r="A672" s="422">
        <v>2120399</v>
      </c>
      <c r="B672" s="415" t="s">
        <v>634</v>
      </c>
      <c r="C672" s="416">
        <v>1602</v>
      </c>
      <c r="D672" s="417">
        <v>3004</v>
      </c>
      <c r="E672" s="416">
        <v>2058</v>
      </c>
      <c r="F672" s="219">
        <v>0.6851</v>
      </c>
      <c r="G672" s="417">
        <v>-1942</v>
      </c>
      <c r="H672" s="219">
        <v>-0.4855</v>
      </c>
      <c r="I672" s="417">
        <f t="shared" si="119"/>
        <v>236</v>
      </c>
      <c r="J672" s="416">
        <v>91</v>
      </c>
      <c r="K672" s="418">
        <v>145</v>
      </c>
      <c r="L672" s="419">
        <f t="shared" si="120"/>
        <v>-1366</v>
      </c>
      <c r="M672" s="219">
        <f t="shared" si="121"/>
        <v>-0.852684144818976</v>
      </c>
      <c r="N672" s="409">
        <v>4000</v>
      </c>
      <c r="O672">
        <f t="shared" si="118"/>
        <v>7</v>
      </c>
    </row>
    <row r="673" ht="15.75" spans="1:16">
      <c r="A673" s="410">
        <v>21205</v>
      </c>
      <c r="B673" s="421" t="s">
        <v>635</v>
      </c>
      <c r="C673" s="406">
        <v>1333</v>
      </c>
      <c r="D673" s="406">
        <v>1650</v>
      </c>
      <c r="E673" s="406">
        <v>1785</v>
      </c>
      <c r="F673" s="407">
        <v>1.0818</v>
      </c>
      <c r="G673" s="412">
        <v>-993</v>
      </c>
      <c r="H673" s="407">
        <v>-0.3575</v>
      </c>
      <c r="I673" s="406">
        <f t="shared" si="119"/>
        <v>1565</v>
      </c>
      <c r="J673" s="406">
        <v>1565</v>
      </c>
      <c r="K673" s="413">
        <f>K674</f>
        <v>0</v>
      </c>
      <c r="L673" s="406">
        <f t="shared" si="120"/>
        <v>232</v>
      </c>
      <c r="M673" s="407">
        <f t="shared" si="121"/>
        <v>0.174043510877719</v>
      </c>
      <c r="N673" s="409">
        <v>2778</v>
      </c>
      <c r="O673">
        <f t="shared" si="118"/>
        <v>5</v>
      </c>
    </row>
    <row r="674" ht="15.75" spans="1:16">
      <c r="A674" s="422">
        <v>2120501</v>
      </c>
      <c r="B674" s="415" t="s">
        <v>635</v>
      </c>
      <c r="C674" s="416">
        <v>1333</v>
      </c>
      <c r="D674" s="417">
        <v>1650</v>
      </c>
      <c r="E674" s="416">
        <v>1785</v>
      </c>
      <c r="F674" s="219">
        <v>1.0818</v>
      </c>
      <c r="G674" s="416">
        <v>-993</v>
      </c>
      <c r="H674" s="219">
        <v>-0.3575</v>
      </c>
      <c r="I674" s="417">
        <f t="shared" si="119"/>
        <v>1565</v>
      </c>
      <c r="J674" s="416">
        <v>1565</v>
      </c>
      <c r="K674" s="418"/>
      <c r="L674" s="419">
        <f t="shared" si="120"/>
        <v>232</v>
      </c>
      <c r="M674" s="219">
        <f t="shared" si="121"/>
        <v>0.174043510877719</v>
      </c>
      <c r="N674" s="409">
        <v>2778</v>
      </c>
      <c r="O674">
        <f t="shared" si="118"/>
        <v>7</v>
      </c>
    </row>
    <row r="675" ht="15.75" spans="1:16">
      <c r="A675" s="410">
        <v>21206</v>
      </c>
      <c r="B675" s="421" t="s">
        <v>636</v>
      </c>
      <c r="C675" s="412"/>
      <c r="D675" s="412"/>
      <c r="E675" s="412"/>
      <c r="F675" s="407"/>
      <c r="G675" s="412">
        <v>0</v>
      </c>
      <c r="H675" s="407"/>
      <c r="I675" s="406">
        <f t="shared" si="119"/>
        <v>0</v>
      </c>
      <c r="J675" s="412"/>
      <c r="K675" s="423"/>
      <c r="L675" s="406">
        <f t="shared" si="120"/>
        <v>0</v>
      </c>
      <c r="M675" s="407" t="str">
        <f t="shared" si="121"/>
        <v/>
      </c>
      <c r="N675" s="409"/>
      <c r="O675">
        <f t="shared" si="118"/>
        <v>5</v>
      </c>
    </row>
    <row r="676" ht="15.75" spans="1:16">
      <c r="A676" s="422">
        <v>2120601</v>
      </c>
      <c r="B676" s="415" t="s">
        <v>636</v>
      </c>
      <c r="C676" s="409">
        <v>0</v>
      </c>
      <c r="D676" s="409">
        <v>0</v>
      </c>
      <c r="E676" s="409">
        <v>0</v>
      </c>
      <c r="F676" s="420"/>
      <c r="G676" s="409">
        <v>0</v>
      </c>
      <c r="H676" s="420"/>
      <c r="I676" s="417">
        <f t="shared" si="119"/>
        <v>0</v>
      </c>
      <c r="J676" s="409">
        <v>0</v>
      </c>
      <c r="K676" s="418"/>
      <c r="L676" s="419">
        <f t="shared" si="120"/>
        <v>0</v>
      </c>
      <c r="M676" s="219" t="str">
        <f t="shared" si="121"/>
        <v/>
      </c>
      <c r="N676" s="409">
        <v>0</v>
      </c>
      <c r="O676">
        <f t="shared" si="118"/>
        <v>7</v>
      </c>
      <c r="P676" t="s">
        <v>156</v>
      </c>
    </row>
    <row r="677" ht="15.75" spans="1:16">
      <c r="A677" s="410">
        <v>21299</v>
      </c>
      <c r="B677" s="421" t="s">
        <v>637</v>
      </c>
      <c r="C677" s="412">
        <v>17</v>
      </c>
      <c r="D677" s="412">
        <v>364</v>
      </c>
      <c r="E677" s="412">
        <v>365</v>
      </c>
      <c r="F677" s="407">
        <v>1.0027</v>
      </c>
      <c r="G677" s="412">
        <v>141</v>
      </c>
      <c r="H677" s="407">
        <v>0.6295</v>
      </c>
      <c r="I677" s="406">
        <f t="shared" si="119"/>
        <v>0</v>
      </c>
      <c r="J677" s="412">
        <v>0</v>
      </c>
      <c r="K677" s="423">
        <f>K678</f>
        <v>0</v>
      </c>
      <c r="L677" s="406">
        <f t="shared" si="120"/>
        <v>-17</v>
      </c>
      <c r="M677" s="407">
        <f t="shared" si="121"/>
        <v>-1</v>
      </c>
      <c r="N677" s="409">
        <v>224</v>
      </c>
      <c r="O677">
        <f t="shared" si="118"/>
        <v>5</v>
      </c>
    </row>
    <row r="678" ht="15.75" spans="1:16">
      <c r="A678" s="422">
        <v>2129999</v>
      </c>
      <c r="B678" s="415" t="s">
        <v>637</v>
      </c>
      <c r="C678" s="416">
        <v>17</v>
      </c>
      <c r="D678" s="416">
        <v>364</v>
      </c>
      <c r="E678" s="416">
        <v>365</v>
      </c>
      <c r="F678" s="219">
        <v>1.0027</v>
      </c>
      <c r="G678" s="416">
        <v>141</v>
      </c>
      <c r="H678" s="219">
        <v>0.6295</v>
      </c>
      <c r="I678" s="417">
        <f t="shared" si="119"/>
        <v>0</v>
      </c>
      <c r="J678" s="416">
        <v>0</v>
      </c>
      <c r="K678" s="418"/>
      <c r="L678" s="419">
        <f t="shared" si="120"/>
        <v>-17</v>
      </c>
      <c r="M678" s="219">
        <f t="shared" si="121"/>
        <v>-1</v>
      </c>
      <c r="N678" s="409">
        <v>224</v>
      </c>
      <c r="O678">
        <f t="shared" si="118"/>
        <v>7</v>
      </c>
    </row>
    <row r="679" ht="15.75" spans="1:16">
      <c r="A679" s="427">
        <v>213</v>
      </c>
      <c r="B679" s="405" t="s">
        <v>638</v>
      </c>
      <c r="C679" s="406">
        <v>39721</v>
      </c>
      <c r="D679" s="406">
        <v>42768</v>
      </c>
      <c r="E679" s="406">
        <v>38910</v>
      </c>
      <c r="F679" s="407">
        <v>0.9098</v>
      </c>
      <c r="G679" s="406">
        <v>3095</v>
      </c>
      <c r="H679" s="407">
        <v>0.0864</v>
      </c>
      <c r="I679" s="406">
        <f t="shared" si="119"/>
        <v>34529</v>
      </c>
      <c r="J679" s="406">
        <v>29157</v>
      </c>
      <c r="K679" s="408">
        <f>K680+K706+K729+K757+K764+K770+K776+K779</f>
        <v>5372</v>
      </c>
      <c r="L679" s="406">
        <f t="shared" si="120"/>
        <v>-5192</v>
      </c>
      <c r="M679" s="407">
        <f t="shared" si="121"/>
        <v>-0.130711714206591</v>
      </c>
      <c r="N679" s="409">
        <v>35815</v>
      </c>
      <c r="O679">
        <f t="shared" si="118"/>
        <v>3</v>
      </c>
    </row>
    <row r="680" ht="15.75" spans="1:16">
      <c r="A680" s="410">
        <v>21301</v>
      </c>
      <c r="B680" s="421" t="s">
        <v>639</v>
      </c>
      <c r="C680" s="406">
        <v>10213</v>
      </c>
      <c r="D680" s="406">
        <v>9359</v>
      </c>
      <c r="E680" s="406">
        <v>8325</v>
      </c>
      <c r="F680" s="407">
        <v>0.8895</v>
      </c>
      <c r="G680" s="406">
        <v>1767</v>
      </c>
      <c r="H680" s="407">
        <v>0.2694</v>
      </c>
      <c r="I680" s="406">
        <f t="shared" si="119"/>
        <v>7737</v>
      </c>
      <c r="J680" s="406">
        <v>4974</v>
      </c>
      <c r="K680" s="413">
        <f>SUM(K681:K705)</f>
        <v>2763</v>
      </c>
      <c r="L680" s="406">
        <f t="shared" si="120"/>
        <v>-2476</v>
      </c>
      <c r="M680" s="407">
        <f t="shared" si="121"/>
        <v>-0.242436110839127</v>
      </c>
      <c r="N680" s="409">
        <v>6558</v>
      </c>
      <c r="O680">
        <f t="shared" si="118"/>
        <v>5</v>
      </c>
    </row>
    <row r="681" ht="15.75" spans="1:16">
      <c r="A681" s="422">
        <v>2130101</v>
      </c>
      <c r="B681" s="415" t="s">
        <v>152</v>
      </c>
      <c r="C681" s="416">
        <v>1426</v>
      </c>
      <c r="D681" s="417">
        <v>1557</v>
      </c>
      <c r="E681" s="416">
        <v>1546</v>
      </c>
      <c r="F681" s="219">
        <v>0.9929</v>
      </c>
      <c r="G681" s="416">
        <v>110</v>
      </c>
      <c r="H681" s="219">
        <v>0.0766</v>
      </c>
      <c r="I681" s="417">
        <f t="shared" si="119"/>
        <v>1650</v>
      </c>
      <c r="J681" s="416">
        <v>1650</v>
      </c>
      <c r="K681" s="418"/>
      <c r="L681" s="419">
        <f t="shared" ref="L681:L706" si="122">I681-C681</f>
        <v>224</v>
      </c>
      <c r="M681" s="219">
        <f t="shared" ref="M681:M706" si="123">IFERROR(L681/C681,"")</f>
        <v>0.157082748948107</v>
      </c>
      <c r="N681" s="409">
        <v>1436</v>
      </c>
      <c r="O681">
        <f t="shared" si="118"/>
        <v>7</v>
      </c>
    </row>
    <row r="682" ht="15.75" spans="1:16">
      <c r="A682" s="422">
        <v>2130102</v>
      </c>
      <c r="B682" s="415" t="s">
        <v>153</v>
      </c>
      <c r="C682" s="416">
        <v>170</v>
      </c>
      <c r="D682" s="416">
        <v>170</v>
      </c>
      <c r="E682" s="416">
        <v>169</v>
      </c>
      <c r="F682" s="219">
        <v>0.9941</v>
      </c>
      <c r="G682" s="416">
        <v>28</v>
      </c>
      <c r="H682" s="219">
        <v>0.1986</v>
      </c>
      <c r="I682" s="417">
        <f t="shared" ref="I682:I745" si="124">J682+K682</f>
        <v>55</v>
      </c>
      <c r="J682" s="416">
        <v>55</v>
      </c>
      <c r="K682" s="418"/>
      <c r="L682" s="419">
        <f t="shared" si="122"/>
        <v>-115</v>
      </c>
      <c r="M682" s="219">
        <f t="shared" si="123"/>
        <v>-0.676470588235294</v>
      </c>
      <c r="N682" s="409">
        <v>141</v>
      </c>
      <c r="O682">
        <f t="shared" si="118"/>
        <v>7</v>
      </c>
    </row>
    <row r="683" ht="15.75" spans="1:16">
      <c r="A683" s="422">
        <v>2130103</v>
      </c>
      <c r="B683" s="415" t="s">
        <v>154</v>
      </c>
      <c r="C683" s="409">
        <v>0</v>
      </c>
      <c r="D683" s="409">
        <v>0</v>
      </c>
      <c r="E683" s="409">
        <v>0</v>
      </c>
      <c r="F683" s="420"/>
      <c r="G683" s="409">
        <v>0</v>
      </c>
      <c r="H683" s="420"/>
      <c r="I683" s="417">
        <f t="shared" si="124"/>
        <v>0</v>
      </c>
      <c r="J683" s="409">
        <v>0</v>
      </c>
      <c r="K683" s="418"/>
      <c r="L683" s="419">
        <f t="shared" si="122"/>
        <v>0</v>
      </c>
      <c r="M683" s="219" t="str">
        <f t="shared" si="123"/>
        <v/>
      </c>
      <c r="N683" s="409">
        <v>0</v>
      </c>
      <c r="O683">
        <f t="shared" si="118"/>
        <v>7</v>
      </c>
      <c r="P683" t="s">
        <v>156</v>
      </c>
    </row>
    <row r="684" ht="15.75" spans="1:16">
      <c r="A684" s="422">
        <v>2130104</v>
      </c>
      <c r="B684" s="415" t="s">
        <v>162</v>
      </c>
      <c r="C684" s="416">
        <v>230</v>
      </c>
      <c r="D684" s="416">
        <v>246</v>
      </c>
      <c r="E684" s="416">
        <v>246</v>
      </c>
      <c r="F684" s="219">
        <v>1</v>
      </c>
      <c r="G684" s="416">
        <v>-131</v>
      </c>
      <c r="H684" s="219">
        <v>-0.3475</v>
      </c>
      <c r="I684" s="417">
        <f t="shared" si="124"/>
        <v>357</v>
      </c>
      <c r="J684" s="416">
        <v>357</v>
      </c>
      <c r="K684" s="418"/>
      <c r="L684" s="419">
        <f t="shared" si="122"/>
        <v>127</v>
      </c>
      <c r="M684" s="219">
        <f t="shared" si="123"/>
        <v>0.552173913043478</v>
      </c>
      <c r="N684" s="409">
        <v>377</v>
      </c>
      <c r="O684">
        <f t="shared" si="118"/>
        <v>7</v>
      </c>
    </row>
    <row r="685" ht="15.75" spans="1:16">
      <c r="A685" s="422">
        <v>2130105</v>
      </c>
      <c r="B685" s="415" t="s">
        <v>640</v>
      </c>
      <c r="C685" s="409">
        <v>0</v>
      </c>
      <c r="D685" s="409">
        <v>0</v>
      </c>
      <c r="E685" s="409">
        <v>0</v>
      </c>
      <c r="F685" s="420"/>
      <c r="G685" s="409">
        <v>0</v>
      </c>
      <c r="H685" s="420"/>
      <c r="I685" s="417">
        <f t="shared" si="124"/>
        <v>0</v>
      </c>
      <c r="J685" s="409">
        <v>0</v>
      </c>
      <c r="K685" s="418"/>
      <c r="L685" s="419">
        <f t="shared" si="122"/>
        <v>0</v>
      </c>
      <c r="M685" s="219" t="str">
        <f t="shared" si="123"/>
        <v/>
      </c>
      <c r="N685" s="409">
        <v>0</v>
      </c>
      <c r="O685">
        <f t="shared" si="118"/>
        <v>7</v>
      </c>
      <c r="P685" t="s">
        <v>156</v>
      </c>
    </row>
    <row r="686" ht="15.75" spans="1:16">
      <c r="A686" s="422">
        <v>2130106</v>
      </c>
      <c r="B686" s="415" t="s">
        <v>641</v>
      </c>
      <c r="C686" s="416">
        <v>370</v>
      </c>
      <c r="D686" s="416">
        <v>370</v>
      </c>
      <c r="E686" s="416">
        <v>557</v>
      </c>
      <c r="F686" s="219">
        <v>1.5054</v>
      </c>
      <c r="G686" s="416">
        <v>-13</v>
      </c>
      <c r="H686" s="219">
        <v>-0.0228</v>
      </c>
      <c r="I686" s="417">
        <f t="shared" si="124"/>
        <v>347</v>
      </c>
      <c r="J686" s="416">
        <v>267</v>
      </c>
      <c r="K686" s="418">
        <v>80</v>
      </c>
      <c r="L686" s="419">
        <f t="shared" si="122"/>
        <v>-23</v>
      </c>
      <c r="M686" s="219">
        <f t="shared" si="123"/>
        <v>-0.0621621621621622</v>
      </c>
      <c r="N686" s="409">
        <v>570</v>
      </c>
      <c r="O686">
        <f t="shared" si="118"/>
        <v>7</v>
      </c>
    </row>
    <row r="687" ht="15.75" spans="1:16">
      <c r="A687" s="422">
        <v>2130108</v>
      </c>
      <c r="B687" s="415" t="s">
        <v>642</v>
      </c>
      <c r="C687" s="416">
        <v>81</v>
      </c>
      <c r="D687" s="416">
        <v>85</v>
      </c>
      <c r="E687" s="416">
        <v>41</v>
      </c>
      <c r="F687" s="219">
        <v>0.4824</v>
      </c>
      <c r="G687" s="416">
        <v>-129</v>
      </c>
      <c r="H687" s="219">
        <v>-0.7588</v>
      </c>
      <c r="I687" s="417">
        <f t="shared" si="124"/>
        <v>201</v>
      </c>
      <c r="J687" s="416">
        <v>201</v>
      </c>
      <c r="K687" s="418"/>
      <c r="L687" s="419">
        <f t="shared" si="122"/>
        <v>120</v>
      </c>
      <c r="M687" s="219">
        <f t="shared" si="123"/>
        <v>1.48148148148148</v>
      </c>
      <c r="N687" s="409">
        <v>170</v>
      </c>
      <c r="O687">
        <f t="shared" si="118"/>
        <v>7</v>
      </c>
    </row>
    <row r="688" ht="15.75" spans="1:16">
      <c r="A688" s="422">
        <v>2130109</v>
      </c>
      <c r="B688" s="415" t="s">
        <v>643</v>
      </c>
      <c r="C688" s="416">
        <v>41</v>
      </c>
      <c r="D688" s="416">
        <v>71</v>
      </c>
      <c r="E688" s="416">
        <v>51</v>
      </c>
      <c r="F688" s="219">
        <v>0.7183</v>
      </c>
      <c r="G688" s="416">
        <v>22</v>
      </c>
      <c r="H688" s="219">
        <v>0.7586</v>
      </c>
      <c r="I688" s="417">
        <f t="shared" si="124"/>
        <v>35</v>
      </c>
      <c r="J688" s="416">
        <v>35</v>
      </c>
      <c r="K688" s="418"/>
      <c r="L688" s="419">
        <f t="shared" si="122"/>
        <v>-6</v>
      </c>
      <c r="M688" s="219">
        <f t="shared" si="123"/>
        <v>-0.146341463414634</v>
      </c>
      <c r="N688" s="409">
        <v>29</v>
      </c>
      <c r="O688">
        <f t="shared" si="118"/>
        <v>7</v>
      </c>
    </row>
    <row r="689" ht="15.75" spans="1:16">
      <c r="A689" s="422">
        <v>2130110</v>
      </c>
      <c r="B689" s="415" t="s">
        <v>644</v>
      </c>
      <c r="C689" s="416">
        <v>0</v>
      </c>
      <c r="D689" s="416">
        <v>0</v>
      </c>
      <c r="E689" s="416">
        <v>0</v>
      </c>
      <c r="F689" s="219"/>
      <c r="G689" s="416">
        <v>-10</v>
      </c>
      <c r="H689" s="219">
        <v>-1</v>
      </c>
      <c r="I689" s="417">
        <f t="shared" si="124"/>
        <v>0</v>
      </c>
      <c r="J689" s="416">
        <v>0</v>
      </c>
      <c r="K689" s="418"/>
      <c r="L689" s="419">
        <f t="shared" si="122"/>
        <v>0</v>
      </c>
      <c r="M689" s="219" t="str">
        <f t="shared" si="123"/>
        <v/>
      </c>
      <c r="N689" s="409">
        <v>10</v>
      </c>
      <c r="O689">
        <f t="shared" si="118"/>
        <v>7</v>
      </c>
    </row>
    <row r="690" ht="15.75" spans="1:16">
      <c r="A690" s="422">
        <v>2130111</v>
      </c>
      <c r="B690" s="415" t="s">
        <v>645</v>
      </c>
      <c r="C690" s="416">
        <v>2</v>
      </c>
      <c r="D690" s="416">
        <v>87</v>
      </c>
      <c r="E690" s="416">
        <v>87</v>
      </c>
      <c r="F690" s="219">
        <v>1</v>
      </c>
      <c r="G690" s="416">
        <v>87</v>
      </c>
      <c r="H690" s="219"/>
      <c r="I690" s="417">
        <f t="shared" si="124"/>
        <v>1</v>
      </c>
      <c r="J690" s="416">
        <v>1</v>
      </c>
      <c r="K690" s="418"/>
      <c r="L690" s="419">
        <f t="shared" si="122"/>
        <v>-1</v>
      </c>
      <c r="M690" s="219">
        <f t="shared" si="123"/>
        <v>-0.5</v>
      </c>
      <c r="N690" s="409">
        <v>0</v>
      </c>
      <c r="O690">
        <f t="shared" si="118"/>
        <v>7</v>
      </c>
    </row>
    <row r="691" ht="15.75" spans="1:16">
      <c r="A691" s="422">
        <v>2130112</v>
      </c>
      <c r="B691" s="415" t="s">
        <v>646</v>
      </c>
      <c r="C691" s="409">
        <v>0</v>
      </c>
      <c r="D691" s="409">
        <v>0</v>
      </c>
      <c r="E691" s="409">
        <v>0</v>
      </c>
      <c r="F691" s="420"/>
      <c r="G691" s="409">
        <v>0</v>
      </c>
      <c r="H691" s="420"/>
      <c r="I691" s="417">
        <f t="shared" si="124"/>
        <v>0</v>
      </c>
      <c r="J691" s="409">
        <v>0</v>
      </c>
      <c r="K691" s="418"/>
      <c r="L691" s="419">
        <f t="shared" si="122"/>
        <v>0</v>
      </c>
      <c r="M691" s="219" t="str">
        <f t="shared" si="123"/>
        <v/>
      </c>
      <c r="N691" s="409">
        <v>0</v>
      </c>
      <c r="O691">
        <f t="shared" si="118"/>
        <v>7</v>
      </c>
      <c r="P691" t="s">
        <v>156</v>
      </c>
    </row>
    <row r="692" ht="15.75" spans="1:16">
      <c r="A692" s="422">
        <v>2130114</v>
      </c>
      <c r="B692" s="415" t="s">
        <v>647</v>
      </c>
      <c r="C692" s="409">
        <v>0</v>
      </c>
      <c r="D692" s="409">
        <v>0</v>
      </c>
      <c r="E692" s="409">
        <v>0</v>
      </c>
      <c r="F692" s="420"/>
      <c r="G692" s="409">
        <v>0</v>
      </c>
      <c r="H692" s="420"/>
      <c r="I692" s="417">
        <f t="shared" si="124"/>
        <v>0</v>
      </c>
      <c r="J692" s="409">
        <v>0</v>
      </c>
      <c r="K692" s="418"/>
      <c r="L692" s="419">
        <f t="shared" si="122"/>
        <v>0</v>
      </c>
      <c r="M692" s="219" t="str">
        <f t="shared" si="123"/>
        <v/>
      </c>
      <c r="N692" s="409">
        <v>0</v>
      </c>
      <c r="O692">
        <f t="shared" si="118"/>
        <v>7</v>
      </c>
      <c r="P692" t="s">
        <v>156</v>
      </c>
    </row>
    <row r="693" ht="15.75" spans="1:16">
      <c r="A693" s="422">
        <v>2130119</v>
      </c>
      <c r="B693" s="415" t="s">
        <v>648</v>
      </c>
      <c r="C693" s="416">
        <v>327</v>
      </c>
      <c r="D693" s="416">
        <v>535</v>
      </c>
      <c r="E693" s="416">
        <v>285</v>
      </c>
      <c r="F693" s="219">
        <v>0.5327</v>
      </c>
      <c r="G693" s="416">
        <v>44</v>
      </c>
      <c r="H693" s="219">
        <v>0.1826</v>
      </c>
      <c r="I693" s="417">
        <f t="shared" si="124"/>
        <v>58</v>
      </c>
      <c r="J693" s="416">
        <v>0</v>
      </c>
      <c r="K693" s="418">
        <v>58</v>
      </c>
      <c r="L693" s="419">
        <f t="shared" si="122"/>
        <v>-269</v>
      </c>
      <c r="M693" s="219">
        <f t="shared" si="123"/>
        <v>-0.82262996941896</v>
      </c>
      <c r="N693" s="409">
        <v>241</v>
      </c>
      <c r="O693">
        <f t="shared" si="118"/>
        <v>7</v>
      </c>
    </row>
    <row r="694" ht="15.75" spans="1:16">
      <c r="A694" s="422">
        <v>2130120</v>
      </c>
      <c r="B694" s="415" t="s">
        <v>649</v>
      </c>
      <c r="C694" s="416">
        <v>1376</v>
      </c>
      <c r="D694" s="417">
        <v>1378</v>
      </c>
      <c r="E694" s="416">
        <v>1377</v>
      </c>
      <c r="F694" s="219">
        <v>0.9993</v>
      </c>
      <c r="G694" s="417">
        <v>1337</v>
      </c>
      <c r="H694" s="219">
        <v>33.425</v>
      </c>
      <c r="I694" s="417">
        <f t="shared" si="124"/>
        <v>1433</v>
      </c>
      <c r="J694" s="416">
        <v>1433</v>
      </c>
      <c r="K694" s="418"/>
      <c r="L694" s="419">
        <f t="shared" si="122"/>
        <v>57</v>
      </c>
      <c r="M694" s="219">
        <f t="shared" si="123"/>
        <v>0.0414244186046512</v>
      </c>
      <c r="N694" s="409">
        <v>40</v>
      </c>
      <c r="O694">
        <f t="shared" si="118"/>
        <v>7</v>
      </c>
    </row>
    <row r="695" ht="15.75" spans="1:16">
      <c r="A695" s="422">
        <v>2130121</v>
      </c>
      <c r="B695" s="415" t="s">
        <v>650</v>
      </c>
      <c r="C695" s="409">
        <v>0</v>
      </c>
      <c r="D695" s="409">
        <v>0</v>
      </c>
      <c r="E695" s="409">
        <v>0</v>
      </c>
      <c r="F695" s="420"/>
      <c r="G695" s="409">
        <v>0</v>
      </c>
      <c r="H695" s="420"/>
      <c r="I695" s="417">
        <f t="shared" si="124"/>
        <v>0</v>
      </c>
      <c r="J695" s="409">
        <v>0</v>
      </c>
      <c r="K695" s="418"/>
      <c r="L695" s="419">
        <f t="shared" si="122"/>
        <v>0</v>
      </c>
      <c r="M695" s="219" t="str">
        <f t="shared" si="123"/>
        <v/>
      </c>
      <c r="N695" s="409">
        <v>0</v>
      </c>
      <c r="O695">
        <f t="shared" si="118"/>
        <v>7</v>
      </c>
      <c r="P695" t="s">
        <v>156</v>
      </c>
    </row>
    <row r="696" ht="15.75" spans="1:16">
      <c r="A696" s="422">
        <v>2130122</v>
      </c>
      <c r="B696" s="415" t="s">
        <v>651</v>
      </c>
      <c r="C696" s="416">
        <v>553</v>
      </c>
      <c r="D696" s="416">
        <v>800</v>
      </c>
      <c r="E696" s="416">
        <v>901</v>
      </c>
      <c r="F696" s="219">
        <v>1.1263</v>
      </c>
      <c r="G696" s="417">
        <v>-1398</v>
      </c>
      <c r="H696" s="219">
        <v>-0.6081</v>
      </c>
      <c r="I696" s="417">
        <f t="shared" si="124"/>
        <v>783</v>
      </c>
      <c r="J696" s="416">
        <v>433</v>
      </c>
      <c r="K696" s="418">
        <v>350</v>
      </c>
      <c r="L696" s="419">
        <f t="shared" si="122"/>
        <v>230</v>
      </c>
      <c r="M696" s="219">
        <f t="shared" si="123"/>
        <v>0.415913200723327</v>
      </c>
      <c r="N696" s="409">
        <v>2299</v>
      </c>
      <c r="O696">
        <f t="shared" si="118"/>
        <v>7</v>
      </c>
    </row>
    <row r="697" ht="15.75" spans="1:16">
      <c r="A697" s="422">
        <v>2130124</v>
      </c>
      <c r="B697" s="415" t="s">
        <v>652</v>
      </c>
      <c r="C697" s="416">
        <v>0</v>
      </c>
      <c r="D697" s="416">
        <v>5</v>
      </c>
      <c r="E697" s="416">
        <v>45</v>
      </c>
      <c r="F697" s="219">
        <v>9</v>
      </c>
      <c r="G697" s="416">
        <v>-145</v>
      </c>
      <c r="H697" s="219">
        <v>-0.7632</v>
      </c>
      <c r="I697" s="417">
        <f t="shared" si="124"/>
        <v>250</v>
      </c>
      <c r="J697" s="416">
        <v>250</v>
      </c>
      <c r="K697" s="418"/>
      <c r="L697" s="419">
        <f t="shared" si="122"/>
        <v>250</v>
      </c>
      <c r="M697" s="219" t="str">
        <f t="shared" si="123"/>
        <v/>
      </c>
      <c r="N697" s="409">
        <v>190</v>
      </c>
      <c r="O697">
        <f t="shared" si="118"/>
        <v>7</v>
      </c>
    </row>
    <row r="698" ht="15.75" spans="1:16">
      <c r="A698" s="422">
        <v>2130125</v>
      </c>
      <c r="B698" s="415" t="s">
        <v>653</v>
      </c>
      <c r="C698" s="416">
        <v>35</v>
      </c>
      <c r="D698" s="416">
        <v>40</v>
      </c>
      <c r="E698" s="416">
        <v>40</v>
      </c>
      <c r="F698" s="219">
        <v>1</v>
      </c>
      <c r="G698" s="416">
        <v>-9</v>
      </c>
      <c r="H698" s="219">
        <v>-0.1837</v>
      </c>
      <c r="I698" s="417">
        <f t="shared" si="124"/>
        <v>0</v>
      </c>
      <c r="J698" s="416">
        <v>0</v>
      </c>
      <c r="K698" s="418"/>
      <c r="L698" s="419">
        <f t="shared" si="122"/>
        <v>-35</v>
      </c>
      <c r="M698" s="219">
        <f t="shared" si="123"/>
        <v>-1</v>
      </c>
      <c r="N698" s="409">
        <v>49</v>
      </c>
      <c r="O698">
        <f t="shared" si="118"/>
        <v>7</v>
      </c>
    </row>
    <row r="699" ht="15.75" spans="1:16">
      <c r="A699" s="422">
        <v>2130126</v>
      </c>
      <c r="B699" s="415" t="s">
        <v>654</v>
      </c>
      <c r="C699" s="416">
        <v>0</v>
      </c>
      <c r="D699" s="416">
        <v>20</v>
      </c>
      <c r="E699" s="416">
        <v>20</v>
      </c>
      <c r="F699" s="219">
        <v>1</v>
      </c>
      <c r="G699" s="416">
        <v>5</v>
      </c>
      <c r="H699" s="219">
        <v>0.3333</v>
      </c>
      <c r="I699" s="417">
        <f t="shared" si="124"/>
        <v>0</v>
      </c>
      <c r="J699" s="416">
        <v>0</v>
      </c>
      <c r="K699" s="418"/>
      <c r="L699" s="419">
        <f t="shared" si="122"/>
        <v>0</v>
      </c>
      <c r="M699" s="219" t="str">
        <f t="shared" si="123"/>
        <v/>
      </c>
      <c r="N699" s="409">
        <v>15</v>
      </c>
      <c r="O699">
        <f t="shared" si="118"/>
        <v>7</v>
      </c>
    </row>
    <row r="700" ht="15.75" spans="1:16">
      <c r="A700" s="422">
        <v>2130135</v>
      </c>
      <c r="B700" s="415" t="s">
        <v>655</v>
      </c>
      <c r="C700" s="416">
        <v>161</v>
      </c>
      <c r="D700" s="416">
        <v>185</v>
      </c>
      <c r="E700" s="416">
        <v>25</v>
      </c>
      <c r="F700" s="219">
        <v>0.1351</v>
      </c>
      <c r="G700" s="416">
        <v>-148</v>
      </c>
      <c r="H700" s="219">
        <v>-0.8555</v>
      </c>
      <c r="I700" s="417">
        <f t="shared" si="124"/>
        <v>80</v>
      </c>
      <c r="J700" s="416">
        <v>50</v>
      </c>
      <c r="K700" s="418">
        <v>30</v>
      </c>
      <c r="L700" s="419">
        <f t="shared" si="122"/>
        <v>-81</v>
      </c>
      <c r="M700" s="219">
        <f t="shared" si="123"/>
        <v>-0.503105590062112</v>
      </c>
      <c r="N700" s="409">
        <v>173</v>
      </c>
      <c r="O700">
        <f t="shared" si="118"/>
        <v>7</v>
      </c>
    </row>
    <row r="701" ht="15.75" spans="1:16">
      <c r="A701" s="422">
        <v>2130142</v>
      </c>
      <c r="B701" s="415" t="s">
        <v>656</v>
      </c>
      <c r="C701" s="416">
        <v>31</v>
      </c>
      <c r="D701" s="416">
        <v>500</v>
      </c>
      <c r="E701" s="416">
        <v>13</v>
      </c>
      <c r="F701" s="219">
        <v>0.026</v>
      </c>
      <c r="G701" s="416">
        <v>-368</v>
      </c>
      <c r="H701" s="219">
        <v>-0.9659</v>
      </c>
      <c r="I701" s="417">
        <f t="shared" si="124"/>
        <v>450</v>
      </c>
      <c r="J701" s="416">
        <v>0</v>
      </c>
      <c r="K701" s="418">
        <v>450</v>
      </c>
      <c r="L701" s="419">
        <f t="shared" si="122"/>
        <v>419</v>
      </c>
      <c r="M701" s="219">
        <f t="shared" si="123"/>
        <v>13.5161290322581</v>
      </c>
      <c r="N701" s="409">
        <v>381</v>
      </c>
      <c r="O701">
        <f t="shared" si="118"/>
        <v>7</v>
      </c>
    </row>
    <row r="702" ht="15.75" spans="1:16">
      <c r="A702" s="422">
        <v>2130148</v>
      </c>
      <c r="B702" s="415" t="s">
        <v>657</v>
      </c>
      <c r="C702" s="409">
        <v>0</v>
      </c>
      <c r="D702" s="409">
        <v>0</v>
      </c>
      <c r="E702" s="409">
        <v>0</v>
      </c>
      <c r="F702" s="420"/>
      <c r="G702" s="409">
        <v>0</v>
      </c>
      <c r="H702" s="420"/>
      <c r="I702" s="417">
        <f t="shared" si="124"/>
        <v>0</v>
      </c>
      <c r="J702" s="409">
        <v>0</v>
      </c>
      <c r="K702" s="418"/>
      <c r="L702" s="419">
        <f t="shared" si="122"/>
        <v>0</v>
      </c>
      <c r="M702" s="219" t="str">
        <f t="shared" si="123"/>
        <v/>
      </c>
      <c r="N702" s="409">
        <v>0</v>
      </c>
      <c r="O702">
        <f t="shared" si="118"/>
        <v>7</v>
      </c>
      <c r="P702" t="s">
        <v>156</v>
      </c>
    </row>
    <row r="703" ht="15.75" spans="1:16">
      <c r="A703" s="422">
        <v>2130152</v>
      </c>
      <c r="B703" s="415" t="s">
        <v>658</v>
      </c>
      <c r="C703" s="409">
        <v>0</v>
      </c>
      <c r="D703" s="409">
        <v>0</v>
      </c>
      <c r="E703" s="409">
        <v>0</v>
      </c>
      <c r="F703" s="420"/>
      <c r="G703" s="409">
        <v>0</v>
      </c>
      <c r="H703" s="420"/>
      <c r="I703" s="417">
        <f t="shared" si="124"/>
        <v>0</v>
      </c>
      <c r="J703" s="409">
        <v>0</v>
      </c>
      <c r="K703" s="418"/>
      <c r="L703" s="419">
        <f t="shared" si="122"/>
        <v>0</v>
      </c>
      <c r="M703" s="219" t="str">
        <f t="shared" si="123"/>
        <v/>
      </c>
      <c r="N703" s="409">
        <v>0</v>
      </c>
      <c r="O703">
        <f t="shared" si="118"/>
        <v>7</v>
      </c>
      <c r="P703" t="s">
        <v>156</v>
      </c>
    </row>
    <row r="704" ht="15.75" spans="1:16">
      <c r="A704" s="422">
        <v>2130153</v>
      </c>
      <c r="B704" s="415" t="s">
        <v>659</v>
      </c>
      <c r="C704" s="416">
        <v>4388</v>
      </c>
      <c r="D704" s="417">
        <v>2288</v>
      </c>
      <c r="E704" s="416">
        <v>1253</v>
      </c>
      <c r="F704" s="219">
        <v>0.5476</v>
      </c>
      <c r="G704" s="416">
        <v>855</v>
      </c>
      <c r="H704" s="219">
        <v>2.1482</v>
      </c>
      <c r="I704" s="417">
        <f t="shared" si="124"/>
        <v>665</v>
      </c>
      <c r="J704" s="416">
        <v>240</v>
      </c>
      <c r="K704" s="418">
        <v>425</v>
      </c>
      <c r="L704" s="419">
        <f t="shared" si="122"/>
        <v>-3723</v>
      </c>
      <c r="M704" s="219">
        <f t="shared" si="123"/>
        <v>-0.84845031905196</v>
      </c>
      <c r="N704" s="409">
        <v>398</v>
      </c>
      <c r="O704">
        <f t="shared" si="118"/>
        <v>7</v>
      </c>
    </row>
    <row r="705" ht="15.75" spans="1:16">
      <c r="A705" s="422">
        <v>2130199</v>
      </c>
      <c r="B705" s="415" t="s">
        <v>660</v>
      </c>
      <c r="C705" s="416">
        <v>1022</v>
      </c>
      <c r="D705" s="417">
        <v>1022</v>
      </c>
      <c r="E705" s="416">
        <v>1669</v>
      </c>
      <c r="F705" s="219">
        <v>1.6331</v>
      </c>
      <c r="G705" s="417">
        <v>1630</v>
      </c>
      <c r="H705" s="219">
        <v>41.7949</v>
      </c>
      <c r="I705" s="417">
        <f t="shared" si="124"/>
        <v>1372</v>
      </c>
      <c r="J705" s="416">
        <v>2</v>
      </c>
      <c r="K705" s="418">
        <v>1370</v>
      </c>
      <c r="L705" s="419">
        <f t="shared" si="122"/>
        <v>350</v>
      </c>
      <c r="M705" s="219">
        <f t="shared" si="123"/>
        <v>0.342465753424658</v>
      </c>
      <c r="N705" s="409">
        <v>39</v>
      </c>
      <c r="O705">
        <f t="shared" si="118"/>
        <v>7</v>
      </c>
    </row>
    <row r="706" ht="15.75" spans="1:16">
      <c r="A706" s="410">
        <v>21302</v>
      </c>
      <c r="B706" s="421" t="s">
        <v>661</v>
      </c>
      <c r="C706" s="406">
        <v>5082</v>
      </c>
      <c r="D706" s="406">
        <v>6117</v>
      </c>
      <c r="E706" s="406">
        <v>6163</v>
      </c>
      <c r="F706" s="407">
        <v>1.0075</v>
      </c>
      <c r="G706" s="406">
        <v>3428</v>
      </c>
      <c r="H706" s="407">
        <v>1.2534</v>
      </c>
      <c r="I706" s="406">
        <f t="shared" si="124"/>
        <v>5146</v>
      </c>
      <c r="J706" s="406">
        <v>4395</v>
      </c>
      <c r="K706" s="413">
        <f>SUM(K707:K728)</f>
        <v>751</v>
      </c>
      <c r="L706" s="406">
        <f t="shared" si="122"/>
        <v>64</v>
      </c>
      <c r="M706" s="407">
        <f t="shared" si="123"/>
        <v>0.0125934671389217</v>
      </c>
      <c r="N706" s="409">
        <v>2735</v>
      </c>
      <c r="O706">
        <f t="shared" si="118"/>
        <v>5</v>
      </c>
    </row>
    <row r="707" ht="15.75" spans="1:16">
      <c r="A707" s="422">
        <v>2130201</v>
      </c>
      <c r="B707" s="415" t="s">
        <v>152</v>
      </c>
      <c r="C707" s="416">
        <v>437</v>
      </c>
      <c r="D707" s="416">
        <v>523</v>
      </c>
      <c r="E707" s="416">
        <v>520</v>
      </c>
      <c r="F707" s="219">
        <v>0.9943</v>
      </c>
      <c r="G707" s="416">
        <v>-94</v>
      </c>
      <c r="H707" s="219">
        <v>-0.1531</v>
      </c>
      <c r="I707" s="417">
        <f t="shared" si="124"/>
        <v>470</v>
      </c>
      <c r="J707" s="416">
        <v>470</v>
      </c>
      <c r="K707" s="418"/>
      <c r="L707" s="419">
        <f t="shared" ref="L707:L729" si="125">I707-C707</f>
        <v>33</v>
      </c>
      <c r="M707" s="219">
        <f t="shared" ref="M707:M729" si="126">IFERROR(L707/C707,"")</f>
        <v>0.0755148741418764</v>
      </c>
      <c r="N707" s="409">
        <v>614</v>
      </c>
      <c r="O707">
        <f t="shared" si="118"/>
        <v>7</v>
      </c>
    </row>
    <row r="708" ht="15.75" spans="1:16">
      <c r="A708" s="422">
        <v>2130202</v>
      </c>
      <c r="B708" s="415" t="s">
        <v>153</v>
      </c>
      <c r="C708" s="416">
        <v>33</v>
      </c>
      <c r="D708" s="416">
        <v>33</v>
      </c>
      <c r="E708" s="416">
        <v>31</v>
      </c>
      <c r="F708" s="219">
        <v>0.9394</v>
      </c>
      <c r="G708" s="416">
        <v>11</v>
      </c>
      <c r="H708" s="219">
        <v>0.55</v>
      </c>
      <c r="I708" s="417">
        <f t="shared" si="124"/>
        <v>19</v>
      </c>
      <c r="J708" s="416">
        <v>19</v>
      </c>
      <c r="K708" s="418"/>
      <c r="L708" s="419">
        <f t="shared" si="125"/>
        <v>-14</v>
      </c>
      <c r="M708" s="219">
        <f t="shared" si="126"/>
        <v>-0.424242424242424</v>
      </c>
      <c r="N708" s="409">
        <v>20</v>
      </c>
      <c r="O708">
        <f t="shared" si="118"/>
        <v>7</v>
      </c>
    </row>
    <row r="709" ht="15.75" spans="1:16">
      <c r="A709" s="422">
        <v>2130203</v>
      </c>
      <c r="B709" s="415" t="s">
        <v>154</v>
      </c>
      <c r="C709" s="409">
        <v>0</v>
      </c>
      <c r="D709" s="409">
        <v>0</v>
      </c>
      <c r="E709" s="409">
        <v>0</v>
      </c>
      <c r="F709" s="420"/>
      <c r="G709" s="409">
        <v>0</v>
      </c>
      <c r="H709" s="420"/>
      <c r="I709" s="417">
        <f t="shared" si="124"/>
        <v>0</v>
      </c>
      <c r="J709" s="409">
        <v>0</v>
      </c>
      <c r="K709" s="418"/>
      <c r="L709" s="419">
        <f t="shared" si="125"/>
        <v>0</v>
      </c>
      <c r="M709" s="219" t="str">
        <f t="shared" si="126"/>
        <v/>
      </c>
      <c r="N709" s="409">
        <v>0</v>
      </c>
      <c r="O709">
        <f t="shared" si="118"/>
        <v>7</v>
      </c>
      <c r="P709" t="s">
        <v>156</v>
      </c>
    </row>
    <row r="710" ht="15.75" spans="1:16">
      <c r="A710" s="422">
        <v>2130204</v>
      </c>
      <c r="B710" s="415" t="s">
        <v>662</v>
      </c>
      <c r="C710" s="416">
        <v>489</v>
      </c>
      <c r="D710" s="416">
        <v>509</v>
      </c>
      <c r="E710" s="416">
        <v>502</v>
      </c>
      <c r="F710" s="219">
        <v>0.9862</v>
      </c>
      <c r="G710" s="416">
        <v>154</v>
      </c>
      <c r="H710" s="219">
        <v>0.4425</v>
      </c>
      <c r="I710" s="417">
        <f t="shared" si="124"/>
        <v>502</v>
      </c>
      <c r="J710" s="416">
        <v>502</v>
      </c>
      <c r="K710" s="418"/>
      <c r="L710" s="419">
        <f t="shared" si="125"/>
        <v>13</v>
      </c>
      <c r="M710" s="219">
        <f t="shared" si="126"/>
        <v>0.0265848670756646</v>
      </c>
      <c r="N710" s="409">
        <v>348</v>
      </c>
      <c r="O710">
        <f t="shared" si="118"/>
        <v>7</v>
      </c>
    </row>
    <row r="711" ht="15.75" spans="1:16">
      <c r="A711" s="422">
        <v>2130205</v>
      </c>
      <c r="B711" s="415" t="s">
        <v>663</v>
      </c>
      <c r="C711" s="416">
        <v>453</v>
      </c>
      <c r="D711" s="416">
        <v>478</v>
      </c>
      <c r="E711" s="416">
        <v>25</v>
      </c>
      <c r="F711" s="219">
        <v>0.0523</v>
      </c>
      <c r="G711" s="416">
        <v>-481</v>
      </c>
      <c r="H711" s="219">
        <v>-0.9506</v>
      </c>
      <c r="I711" s="417">
        <f t="shared" si="124"/>
        <v>17</v>
      </c>
      <c r="J711" s="416">
        <v>6</v>
      </c>
      <c r="K711" s="418">
        <v>11</v>
      </c>
      <c r="L711" s="419">
        <f t="shared" si="125"/>
        <v>-436</v>
      </c>
      <c r="M711" s="219">
        <f t="shared" si="126"/>
        <v>-0.962472406181015</v>
      </c>
      <c r="N711" s="409">
        <v>506</v>
      </c>
      <c r="O711">
        <f t="shared" ref="O711:O774" si="127">LEN(A711)</f>
        <v>7</v>
      </c>
    </row>
    <row r="712" ht="15.75" spans="1:16">
      <c r="A712" s="422">
        <v>2130206</v>
      </c>
      <c r="B712" s="415" t="s">
        <v>664</v>
      </c>
      <c r="C712" s="416">
        <v>0</v>
      </c>
      <c r="D712" s="416">
        <v>0</v>
      </c>
      <c r="E712" s="416">
        <v>0</v>
      </c>
      <c r="F712" s="219"/>
      <c r="G712" s="416">
        <v>-17</v>
      </c>
      <c r="H712" s="219">
        <v>-1</v>
      </c>
      <c r="I712" s="417">
        <f t="shared" si="124"/>
        <v>0</v>
      </c>
      <c r="J712" s="416">
        <v>0</v>
      </c>
      <c r="K712" s="418"/>
      <c r="L712" s="419">
        <f t="shared" si="125"/>
        <v>0</v>
      </c>
      <c r="M712" s="219" t="str">
        <f t="shared" si="126"/>
        <v/>
      </c>
      <c r="N712" s="409">
        <v>17</v>
      </c>
      <c r="O712">
        <f t="shared" si="127"/>
        <v>7</v>
      </c>
    </row>
    <row r="713" ht="15.75" spans="1:16">
      <c r="A713" s="422">
        <v>2130207</v>
      </c>
      <c r="B713" s="415" t="s">
        <v>665</v>
      </c>
      <c r="C713" s="416">
        <v>0</v>
      </c>
      <c r="D713" s="416">
        <v>5</v>
      </c>
      <c r="E713" s="416">
        <v>5</v>
      </c>
      <c r="F713" s="219">
        <v>1</v>
      </c>
      <c r="G713" s="416">
        <v>5</v>
      </c>
      <c r="H713" s="219"/>
      <c r="I713" s="417">
        <f t="shared" si="124"/>
        <v>0</v>
      </c>
      <c r="J713" s="416">
        <v>0</v>
      </c>
      <c r="K713" s="418"/>
      <c r="L713" s="419">
        <f t="shared" si="125"/>
        <v>0</v>
      </c>
      <c r="M713" s="219" t="str">
        <f t="shared" si="126"/>
        <v/>
      </c>
      <c r="N713" s="409">
        <v>0</v>
      </c>
      <c r="O713">
        <f t="shared" si="127"/>
        <v>7</v>
      </c>
    </row>
    <row r="714" ht="15.75" spans="1:16">
      <c r="A714" s="422">
        <v>2130209</v>
      </c>
      <c r="B714" s="415" t="s">
        <v>666</v>
      </c>
      <c r="C714" s="416">
        <v>2387</v>
      </c>
      <c r="D714" s="417">
        <v>3100</v>
      </c>
      <c r="E714" s="416">
        <v>1581</v>
      </c>
      <c r="F714" s="219">
        <v>0.51</v>
      </c>
      <c r="G714" s="417">
        <v>1157</v>
      </c>
      <c r="H714" s="219">
        <v>2.7288</v>
      </c>
      <c r="I714" s="417">
        <f t="shared" si="124"/>
        <v>3054</v>
      </c>
      <c r="J714" s="416">
        <v>2354</v>
      </c>
      <c r="K714" s="418">
        <v>700</v>
      </c>
      <c r="L714" s="419">
        <f t="shared" si="125"/>
        <v>667</v>
      </c>
      <c r="M714" s="219">
        <f t="shared" si="126"/>
        <v>0.279430247172183</v>
      </c>
      <c r="N714" s="409">
        <v>424</v>
      </c>
      <c r="O714">
        <f t="shared" si="127"/>
        <v>7</v>
      </c>
    </row>
    <row r="715" ht="15.75" spans="1:16">
      <c r="A715" s="422">
        <v>2130211</v>
      </c>
      <c r="B715" s="415" t="s">
        <v>667</v>
      </c>
      <c r="C715" s="416">
        <v>0</v>
      </c>
      <c r="D715" s="416">
        <v>7</v>
      </c>
      <c r="E715" s="416">
        <v>7</v>
      </c>
      <c r="F715" s="219">
        <v>1</v>
      </c>
      <c r="G715" s="416">
        <v>-121</v>
      </c>
      <c r="H715" s="219">
        <v>-0.9453</v>
      </c>
      <c r="I715" s="417">
        <f t="shared" si="124"/>
        <v>0</v>
      </c>
      <c r="J715" s="416">
        <v>0</v>
      </c>
      <c r="K715" s="418"/>
      <c r="L715" s="419">
        <f t="shared" si="125"/>
        <v>0</v>
      </c>
      <c r="M715" s="219" t="str">
        <f t="shared" si="126"/>
        <v/>
      </c>
      <c r="N715" s="409">
        <v>128</v>
      </c>
      <c r="O715">
        <f t="shared" si="127"/>
        <v>7</v>
      </c>
    </row>
    <row r="716" ht="15.75" spans="1:16">
      <c r="A716" s="422">
        <v>2130212</v>
      </c>
      <c r="B716" s="415" t="s">
        <v>668</v>
      </c>
      <c r="C716" s="416">
        <v>5</v>
      </c>
      <c r="D716" s="416">
        <v>5</v>
      </c>
      <c r="E716" s="416">
        <v>1</v>
      </c>
      <c r="F716" s="219">
        <v>0.2</v>
      </c>
      <c r="G716" s="416">
        <v>1</v>
      </c>
      <c r="H716" s="219"/>
      <c r="I716" s="417">
        <f t="shared" si="124"/>
        <v>0</v>
      </c>
      <c r="J716" s="416">
        <v>0</v>
      </c>
      <c r="K716" s="418"/>
      <c r="L716" s="419">
        <f t="shared" si="125"/>
        <v>-5</v>
      </c>
      <c r="M716" s="219">
        <f t="shared" si="126"/>
        <v>-1</v>
      </c>
      <c r="N716" s="409">
        <v>0</v>
      </c>
      <c r="O716">
        <f t="shared" si="127"/>
        <v>7</v>
      </c>
    </row>
    <row r="717" ht="15.75" spans="1:16">
      <c r="A717" s="422">
        <v>2130213</v>
      </c>
      <c r="B717" s="415" t="s">
        <v>669</v>
      </c>
      <c r="C717" s="416">
        <v>77</v>
      </c>
      <c r="D717" s="416">
        <v>86</v>
      </c>
      <c r="E717" s="416">
        <v>85</v>
      </c>
      <c r="F717" s="219">
        <v>0.9884</v>
      </c>
      <c r="G717" s="416">
        <v>6</v>
      </c>
      <c r="H717" s="219">
        <v>0.0759</v>
      </c>
      <c r="I717" s="417">
        <f t="shared" si="124"/>
        <v>77</v>
      </c>
      <c r="J717" s="416">
        <v>77</v>
      </c>
      <c r="K717" s="418"/>
      <c r="L717" s="419">
        <f t="shared" si="125"/>
        <v>0</v>
      </c>
      <c r="M717" s="219">
        <f t="shared" si="126"/>
        <v>0</v>
      </c>
      <c r="N717" s="409">
        <v>79</v>
      </c>
      <c r="O717">
        <f t="shared" si="127"/>
        <v>7</v>
      </c>
    </row>
    <row r="718" ht="15.75" spans="1:16">
      <c r="A718" s="422">
        <v>2130217</v>
      </c>
      <c r="B718" s="415" t="s">
        <v>670</v>
      </c>
      <c r="C718" s="409">
        <v>0</v>
      </c>
      <c r="D718" s="409">
        <v>0</v>
      </c>
      <c r="E718" s="409">
        <v>0</v>
      </c>
      <c r="F718" s="420"/>
      <c r="G718" s="409">
        <v>0</v>
      </c>
      <c r="H718" s="420"/>
      <c r="I718" s="417">
        <f t="shared" si="124"/>
        <v>0</v>
      </c>
      <c r="J718" s="409">
        <v>0</v>
      </c>
      <c r="K718" s="418"/>
      <c r="L718" s="419">
        <f t="shared" si="125"/>
        <v>0</v>
      </c>
      <c r="M718" s="219" t="str">
        <f t="shared" si="126"/>
        <v/>
      </c>
      <c r="N718" s="409">
        <v>0</v>
      </c>
      <c r="O718">
        <f t="shared" si="127"/>
        <v>7</v>
      </c>
      <c r="P718" t="s">
        <v>156</v>
      </c>
    </row>
    <row r="719" ht="15.75" spans="1:16">
      <c r="A719" s="422">
        <v>2130220</v>
      </c>
      <c r="B719" s="415" t="s">
        <v>671</v>
      </c>
      <c r="C719" s="409">
        <v>0</v>
      </c>
      <c r="D719" s="409">
        <v>0</v>
      </c>
      <c r="E719" s="409">
        <v>0</v>
      </c>
      <c r="F719" s="420"/>
      <c r="G719" s="409">
        <v>0</v>
      </c>
      <c r="H719" s="420"/>
      <c r="I719" s="417">
        <f t="shared" si="124"/>
        <v>0</v>
      </c>
      <c r="J719" s="409">
        <v>0</v>
      </c>
      <c r="K719" s="418"/>
      <c r="L719" s="419">
        <f t="shared" si="125"/>
        <v>0</v>
      </c>
      <c r="M719" s="219" t="str">
        <f t="shared" si="126"/>
        <v/>
      </c>
      <c r="N719" s="409">
        <v>0</v>
      </c>
      <c r="O719">
        <f t="shared" si="127"/>
        <v>7</v>
      </c>
      <c r="P719" t="s">
        <v>156</v>
      </c>
    </row>
    <row r="720" ht="15.75" spans="1:16">
      <c r="A720" s="422">
        <v>2130221</v>
      </c>
      <c r="B720" s="415" t="s">
        <v>672</v>
      </c>
      <c r="C720" s="409">
        <v>0</v>
      </c>
      <c r="D720" s="409">
        <v>0</v>
      </c>
      <c r="E720" s="409">
        <v>0</v>
      </c>
      <c r="F720" s="420"/>
      <c r="G720" s="409">
        <v>0</v>
      </c>
      <c r="H720" s="420"/>
      <c r="I720" s="417">
        <f t="shared" si="124"/>
        <v>0</v>
      </c>
      <c r="J720" s="409">
        <v>0</v>
      </c>
      <c r="K720" s="418"/>
      <c r="L720" s="419">
        <f t="shared" si="125"/>
        <v>0</v>
      </c>
      <c r="M720" s="219" t="str">
        <f t="shared" si="126"/>
        <v/>
      </c>
      <c r="N720" s="409">
        <v>0</v>
      </c>
      <c r="O720">
        <f t="shared" si="127"/>
        <v>7</v>
      </c>
      <c r="P720" t="s">
        <v>156</v>
      </c>
    </row>
    <row r="721" ht="15.75" spans="1:16">
      <c r="A721" s="422">
        <v>2130223</v>
      </c>
      <c r="B721" s="415" t="s">
        <v>673</v>
      </c>
      <c r="C721" s="409">
        <v>0</v>
      </c>
      <c r="D721" s="409">
        <v>0</v>
      </c>
      <c r="E721" s="409">
        <v>0</v>
      </c>
      <c r="F721" s="420"/>
      <c r="G721" s="409">
        <v>0</v>
      </c>
      <c r="H721" s="420"/>
      <c r="I721" s="417">
        <f t="shared" si="124"/>
        <v>0</v>
      </c>
      <c r="J721" s="409">
        <v>0</v>
      </c>
      <c r="K721" s="418"/>
      <c r="L721" s="419">
        <f t="shared" si="125"/>
        <v>0</v>
      </c>
      <c r="M721" s="219" t="str">
        <f t="shared" si="126"/>
        <v/>
      </c>
      <c r="N721" s="409">
        <v>0</v>
      </c>
      <c r="O721">
        <f t="shared" si="127"/>
        <v>7</v>
      </c>
      <c r="P721" t="s">
        <v>156</v>
      </c>
    </row>
    <row r="722" ht="15.75" spans="1:16">
      <c r="A722" s="422">
        <v>2130226</v>
      </c>
      <c r="B722" s="415" t="s">
        <v>674</v>
      </c>
      <c r="C722" s="409">
        <v>0</v>
      </c>
      <c r="D722" s="409">
        <v>0</v>
      </c>
      <c r="E722" s="409">
        <v>0</v>
      </c>
      <c r="F722" s="420"/>
      <c r="G722" s="409">
        <v>0</v>
      </c>
      <c r="H722" s="420"/>
      <c r="I722" s="417">
        <f t="shared" si="124"/>
        <v>0</v>
      </c>
      <c r="J722" s="409">
        <v>0</v>
      </c>
      <c r="K722" s="418"/>
      <c r="L722" s="419">
        <f t="shared" si="125"/>
        <v>0</v>
      </c>
      <c r="M722" s="219" t="str">
        <f t="shared" si="126"/>
        <v/>
      </c>
      <c r="N722" s="409">
        <v>0</v>
      </c>
      <c r="O722">
        <f t="shared" si="127"/>
        <v>7</v>
      </c>
      <c r="P722" t="s">
        <v>156</v>
      </c>
    </row>
    <row r="723" ht="15.75" spans="1:16">
      <c r="A723" s="422">
        <v>2130227</v>
      </c>
      <c r="B723" s="415" t="s">
        <v>675</v>
      </c>
      <c r="C723" s="409">
        <v>0</v>
      </c>
      <c r="D723" s="409">
        <v>0</v>
      </c>
      <c r="E723" s="409">
        <v>0</v>
      </c>
      <c r="F723" s="420"/>
      <c r="G723" s="409">
        <v>0</v>
      </c>
      <c r="H723" s="420"/>
      <c r="I723" s="417">
        <f t="shared" si="124"/>
        <v>0</v>
      </c>
      <c r="J723" s="409">
        <v>0</v>
      </c>
      <c r="K723" s="418"/>
      <c r="L723" s="419">
        <f t="shared" si="125"/>
        <v>0</v>
      </c>
      <c r="M723" s="219" t="str">
        <f t="shared" si="126"/>
        <v/>
      </c>
      <c r="N723" s="409">
        <v>0</v>
      </c>
      <c r="O723">
        <f t="shared" si="127"/>
        <v>7</v>
      </c>
      <c r="P723" t="s">
        <v>156</v>
      </c>
    </row>
    <row r="724" ht="15.75" spans="1:16">
      <c r="A724" s="422">
        <v>2130234</v>
      </c>
      <c r="B724" s="415" t="s">
        <v>676</v>
      </c>
      <c r="C724" s="416">
        <v>144</v>
      </c>
      <c r="D724" s="416">
        <v>169</v>
      </c>
      <c r="E724" s="416">
        <v>76</v>
      </c>
      <c r="F724" s="219">
        <v>0.4497</v>
      </c>
      <c r="G724" s="416">
        <v>6</v>
      </c>
      <c r="H724" s="219">
        <v>0.0857</v>
      </c>
      <c r="I724" s="417">
        <f t="shared" si="124"/>
        <v>105</v>
      </c>
      <c r="J724" s="416">
        <v>104</v>
      </c>
      <c r="K724" s="418">
        <v>1</v>
      </c>
      <c r="L724" s="419">
        <f t="shared" si="125"/>
        <v>-39</v>
      </c>
      <c r="M724" s="219">
        <f t="shared" si="126"/>
        <v>-0.270833333333333</v>
      </c>
      <c r="N724" s="409">
        <v>70</v>
      </c>
      <c r="O724">
        <f t="shared" si="127"/>
        <v>7</v>
      </c>
    </row>
    <row r="725" ht="15.75" spans="1:16">
      <c r="A725" s="422">
        <v>2130236</v>
      </c>
      <c r="B725" s="415" t="s">
        <v>677</v>
      </c>
      <c r="C725" s="409">
        <v>0</v>
      </c>
      <c r="D725" s="409">
        <v>0</v>
      </c>
      <c r="E725" s="409">
        <v>0</v>
      </c>
      <c r="F725" s="420"/>
      <c r="G725" s="409">
        <v>0</v>
      </c>
      <c r="H725" s="420"/>
      <c r="I725" s="417">
        <f t="shared" si="124"/>
        <v>0</v>
      </c>
      <c r="J725" s="409">
        <v>0</v>
      </c>
      <c r="K725" s="418"/>
      <c r="L725" s="419">
        <f t="shared" si="125"/>
        <v>0</v>
      </c>
      <c r="M725" s="219" t="str">
        <f t="shared" si="126"/>
        <v/>
      </c>
      <c r="N725" s="409">
        <v>0</v>
      </c>
      <c r="O725">
        <f t="shared" si="127"/>
        <v>7</v>
      </c>
      <c r="P725" t="s">
        <v>156</v>
      </c>
    </row>
    <row r="726" ht="15.75" spans="1:16">
      <c r="A726" s="422">
        <v>2130237</v>
      </c>
      <c r="B726" s="415" t="s">
        <v>646</v>
      </c>
      <c r="C726" s="409">
        <v>0</v>
      </c>
      <c r="D726" s="409">
        <v>0</v>
      </c>
      <c r="E726" s="409">
        <v>0</v>
      </c>
      <c r="F726" s="420"/>
      <c r="G726" s="409">
        <v>0</v>
      </c>
      <c r="H726" s="420"/>
      <c r="I726" s="417">
        <f t="shared" si="124"/>
        <v>0</v>
      </c>
      <c r="J726" s="409">
        <v>0</v>
      </c>
      <c r="K726" s="418"/>
      <c r="L726" s="419">
        <f t="shared" si="125"/>
        <v>0</v>
      </c>
      <c r="M726" s="219" t="str">
        <f t="shared" si="126"/>
        <v/>
      </c>
      <c r="N726" s="409">
        <v>0</v>
      </c>
      <c r="O726">
        <f t="shared" si="127"/>
        <v>7</v>
      </c>
      <c r="P726" t="s">
        <v>156</v>
      </c>
    </row>
    <row r="727" ht="15.75" spans="1:16">
      <c r="A727" s="422">
        <v>2130238</v>
      </c>
      <c r="B727" s="415" t="s">
        <v>678</v>
      </c>
      <c r="C727" s="409">
        <v>0</v>
      </c>
      <c r="D727" s="409"/>
      <c r="E727" s="409">
        <v>0</v>
      </c>
      <c r="F727" s="420"/>
      <c r="G727" s="409">
        <v>0</v>
      </c>
      <c r="H727" s="420"/>
      <c r="I727" s="417">
        <f t="shared" si="124"/>
        <v>0</v>
      </c>
      <c r="J727" s="409">
        <v>0</v>
      </c>
      <c r="K727" s="418"/>
      <c r="L727" s="419">
        <f t="shared" si="125"/>
        <v>0</v>
      </c>
      <c r="M727" s="219" t="str">
        <f t="shared" si="126"/>
        <v/>
      </c>
      <c r="N727" s="409">
        <v>0</v>
      </c>
      <c r="O727">
        <f t="shared" si="127"/>
        <v>7</v>
      </c>
      <c r="P727" t="s">
        <v>156</v>
      </c>
    </row>
    <row r="728" ht="15.75" spans="1:16">
      <c r="A728" s="422">
        <v>2130299</v>
      </c>
      <c r="B728" s="415" t="s">
        <v>679</v>
      </c>
      <c r="C728" s="416">
        <v>1057</v>
      </c>
      <c r="D728" s="417">
        <v>1202</v>
      </c>
      <c r="E728" s="416">
        <v>3330</v>
      </c>
      <c r="F728" s="219">
        <v>2.7704</v>
      </c>
      <c r="G728" s="417">
        <v>2801</v>
      </c>
      <c r="H728" s="219">
        <v>5.2949</v>
      </c>
      <c r="I728" s="417">
        <f t="shared" si="124"/>
        <v>902</v>
      </c>
      <c r="J728" s="416">
        <v>863</v>
      </c>
      <c r="K728" s="418">
        <v>39</v>
      </c>
      <c r="L728" s="419">
        <f t="shared" si="125"/>
        <v>-155</v>
      </c>
      <c r="M728" s="219">
        <f t="shared" si="126"/>
        <v>-0.146641438032167</v>
      </c>
      <c r="N728" s="409">
        <v>529</v>
      </c>
      <c r="O728">
        <f t="shared" si="127"/>
        <v>7</v>
      </c>
    </row>
    <row r="729" ht="15.75" spans="1:16">
      <c r="A729" s="410">
        <v>21303</v>
      </c>
      <c r="B729" s="421" t="s">
        <v>680</v>
      </c>
      <c r="C729" s="406">
        <v>4628</v>
      </c>
      <c r="D729" s="406">
        <v>4642</v>
      </c>
      <c r="E729" s="406">
        <v>3623</v>
      </c>
      <c r="F729" s="407">
        <v>0.7805</v>
      </c>
      <c r="G729" s="406">
        <v>-2575</v>
      </c>
      <c r="H729" s="407">
        <v>-0.4155</v>
      </c>
      <c r="I729" s="406">
        <f t="shared" si="124"/>
        <v>5965</v>
      </c>
      <c r="J729" s="406">
        <v>5032</v>
      </c>
      <c r="K729" s="413">
        <f>SUM(K730:K756)</f>
        <v>933</v>
      </c>
      <c r="L729" s="406">
        <f t="shared" si="125"/>
        <v>1337</v>
      </c>
      <c r="M729" s="407">
        <f t="shared" si="126"/>
        <v>0.288893690579084</v>
      </c>
      <c r="N729" s="409">
        <v>6198</v>
      </c>
      <c r="O729">
        <f t="shared" si="127"/>
        <v>5</v>
      </c>
    </row>
    <row r="730" ht="15.75" spans="1:16">
      <c r="A730" s="422">
        <v>2130301</v>
      </c>
      <c r="B730" s="415" t="s">
        <v>152</v>
      </c>
      <c r="C730" s="416">
        <v>1023</v>
      </c>
      <c r="D730" s="417">
        <v>1157</v>
      </c>
      <c r="E730" s="416">
        <v>1145</v>
      </c>
      <c r="F730" s="219">
        <v>0.9896</v>
      </c>
      <c r="G730" s="417">
        <v>1006</v>
      </c>
      <c r="H730" s="219">
        <v>7.2374</v>
      </c>
      <c r="I730" s="417">
        <f t="shared" si="124"/>
        <v>1067</v>
      </c>
      <c r="J730" s="416">
        <v>1067</v>
      </c>
      <c r="K730" s="418"/>
      <c r="L730" s="419">
        <f t="shared" ref="L730:L757" si="128">I730-C730</f>
        <v>44</v>
      </c>
      <c r="M730" s="219">
        <f t="shared" ref="M730:M757" si="129">IFERROR(L730/C730,"")</f>
        <v>0.043010752688172</v>
      </c>
      <c r="N730" s="409">
        <v>139</v>
      </c>
      <c r="O730">
        <f t="shared" si="127"/>
        <v>7</v>
      </c>
    </row>
    <row r="731" ht="15.75" spans="1:16">
      <c r="A731" s="422">
        <v>2130302</v>
      </c>
      <c r="B731" s="415" t="s">
        <v>153</v>
      </c>
      <c r="C731" s="416">
        <v>24</v>
      </c>
      <c r="D731" s="416">
        <v>25</v>
      </c>
      <c r="E731" s="416">
        <v>24</v>
      </c>
      <c r="F731" s="219">
        <v>0.96</v>
      </c>
      <c r="G731" s="416">
        <v>-16</v>
      </c>
      <c r="H731" s="219">
        <v>-0.4</v>
      </c>
      <c r="I731" s="417">
        <f t="shared" si="124"/>
        <v>42</v>
      </c>
      <c r="J731" s="416">
        <v>42</v>
      </c>
      <c r="K731" s="418"/>
      <c r="L731" s="419">
        <f t="shared" si="128"/>
        <v>18</v>
      </c>
      <c r="M731" s="219">
        <f t="shared" si="129"/>
        <v>0.75</v>
      </c>
      <c r="N731" s="409">
        <v>40</v>
      </c>
      <c r="O731">
        <f t="shared" si="127"/>
        <v>7</v>
      </c>
    </row>
    <row r="732" ht="15.75" spans="1:16">
      <c r="A732" s="422">
        <v>2130303</v>
      </c>
      <c r="B732" s="415" t="s">
        <v>154</v>
      </c>
      <c r="C732" s="409">
        <v>0</v>
      </c>
      <c r="D732" s="409">
        <v>0</v>
      </c>
      <c r="E732" s="409">
        <v>0</v>
      </c>
      <c r="F732" s="420"/>
      <c r="G732" s="409">
        <v>0</v>
      </c>
      <c r="H732" s="420"/>
      <c r="I732" s="417">
        <f t="shared" si="124"/>
        <v>0</v>
      </c>
      <c r="J732" s="409">
        <v>0</v>
      </c>
      <c r="K732" s="418"/>
      <c r="L732" s="419">
        <f t="shared" si="128"/>
        <v>0</v>
      </c>
      <c r="M732" s="219" t="str">
        <f t="shared" si="129"/>
        <v/>
      </c>
      <c r="N732" s="409">
        <v>0</v>
      </c>
      <c r="O732">
        <f t="shared" si="127"/>
        <v>7</v>
      </c>
      <c r="P732" t="s">
        <v>156</v>
      </c>
    </row>
    <row r="733" ht="15.75" spans="1:16">
      <c r="A733" s="422">
        <v>2130304</v>
      </c>
      <c r="B733" s="415" t="s">
        <v>681</v>
      </c>
      <c r="C733" s="409">
        <v>0</v>
      </c>
      <c r="D733" s="409">
        <v>0</v>
      </c>
      <c r="E733" s="409">
        <v>0</v>
      </c>
      <c r="F733" s="420"/>
      <c r="G733" s="409">
        <v>0</v>
      </c>
      <c r="H733" s="420"/>
      <c r="I733" s="417">
        <f t="shared" si="124"/>
        <v>0</v>
      </c>
      <c r="J733" s="409">
        <v>0</v>
      </c>
      <c r="K733" s="418"/>
      <c r="L733" s="419">
        <f t="shared" si="128"/>
        <v>0</v>
      </c>
      <c r="M733" s="219" t="str">
        <f t="shared" si="129"/>
        <v/>
      </c>
      <c r="N733" s="409">
        <v>0</v>
      </c>
      <c r="O733">
        <f t="shared" si="127"/>
        <v>7</v>
      </c>
      <c r="P733" t="s">
        <v>156</v>
      </c>
    </row>
    <row r="734" ht="15.75" spans="1:16">
      <c r="A734" s="422">
        <v>2130305</v>
      </c>
      <c r="B734" s="415" t="s">
        <v>682</v>
      </c>
      <c r="C734" s="416">
        <v>0</v>
      </c>
      <c r="D734" s="416">
        <v>200</v>
      </c>
      <c r="E734" s="416">
        <v>122</v>
      </c>
      <c r="F734" s="219">
        <v>0.61</v>
      </c>
      <c r="G734" s="416">
        <v>-83</v>
      </c>
      <c r="H734" s="219">
        <v>-0.4049</v>
      </c>
      <c r="I734" s="417">
        <f t="shared" si="124"/>
        <v>459</v>
      </c>
      <c r="J734" s="416">
        <v>0</v>
      </c>
      <c r="K734" s="418">
        <v>459</v>
      </c>
      <c r="L734" s="419">
        <f t="shared" si="128"/>
        <v>459</v>
      </c>
      <c r="M734" s="219" t="str">
        <f t="shared" si="129"/>
        <v/>
      </c>
      <c r="N734" s="409">
        <v>205</v>
      </c>
      <c r="O734">
        <f t="shared" si="127"/>
        <v>7</v>
      </c>
    </row>
    <row r="735" ht="15.75" spans="1:16">
      <c r="A735" s="422">
        <v>2130306</v>
      </c>
      <c r="B735" s="415" t="s">
        <v>683</v>
      </c>
      <c r="C735" s="416">
        <v>1198</v>
      </c>
      <c r="D735" s="416">
        <v>500</v>
      </c>
      <c r="E735" s="416">
        <v>332</v>
      </c>
      <c r="F735" s="219">
        <v>0.664</v>
      </c>
      <c r="G735" s="416">
        <v>-824</v>
      </c>
      <c r="H735" s="219">
        <v>-0.7128</v>
      </c>
      <c r="I735" s="417">
        <f t="shared" si="124"/>
        <v>172</v>
      </c>
      <c r="J735" s="416">
        <v>172</v>
      </c>
      <c r="K735" s="418"/>
      <c r="L735" s="419">
        <f t="shared" si="128"/>
        <v>-1026</v>
      </c>
      <c r="M735" s="219">
        <f t="shared" si="129"/>
        <v>-0.856427378964942</v>
      </c>
      <c r="N735" s="409">
        <v>1156</v>
      </c>
      <c r="O735">
        <f t="shared" si="127"/>
        <v>7</v>
      </c>
    </row>
    <row r="736" ht="15.75" spans="1:16">
      <c r="A736" s="422">
        <v>2130307</v>
      </c>
      <c r="B736" s="415" t="s">
        <v>684</v>
      </c>
      <c r="C736" s="409">
        <v>0</v>
      </c>
      <c r="D736" s="409">
        <v>0</v>
      </c>
      <c r="E736" s="409">
        <v>0</v>
      </c>
      <c r="F736" s="420"/>
      <c r="G736" s="409">
        <v>0</v>
      </c>
      <c r="H736" s="420"/>
      <c r="I736" s="417">
        <f t="shared" si="124"/>
        <v>0</v>
      </c>
      <c r="J736" s="409">
        <v>0</v>
      </c>
      <c r="K736" s="418"/>
      <c r="L736" s="419">
        <f t="shared" si="128"/>
        <v>0</v>
      </c>
      <c r="M736" s="219" t="str">
        <f t="shared" si="129"/>
        <v/>
      </c>
      <c r="N736" s="409">
        <v>0</v>
      </c>
      <c r="O736">
        <f t="shared" si="127"/>
        <v>7</v>
      </c>
      <c r="P736" t="s">
        <v>156</v>
      </c>
    </row>
    <row r="737" ht="15.75" spans="1:16">
      <c r="A737" s="422">
        <v>2130308</v>
      </c>
      <c r="B737" s="415" t="s">
        <v>685</v>
      </c>
      <c r="C737" s="409">
        <v>0</v>
      </c>
      <c r="D737" s="409">
        <v>0</v>
      </c>
      <c r="E737" s="409">
        <v>0</v>
      </c>
      <c r="F737" s="420"/>
      <c r="G737" s="409">
        <v>0</v>
      </c>
      <c r="H737" s="420"/>
      <c r="I737" s="417">
        <f t="shared" si="124"/>
        <v>0</v>
      </c>
      <c r="J737" s="409">
        <v>0</v>
      </c>
      <c r="K737" s="418"/>
      <c r="L737" s="419">
        <f t="shared" si="128"/>
        <v>0</v>
      </c>
      <c r="M737" s="219" t="str">
        <f t="shared" si="129"/>
        <v/>
      </c>
      <c r="N737" s="409">
        <v>0</v>
      </c>
      <c r="O737">
        <f t="shared" si="127"/>
        <v>7</v>
      </c>
      <c r="P737" t="s">
        <v>156</v>
      </c>
    </row>
    <row r="738" ht="15.75" spans="1:16">
      <c r="A738" s="422">
        <v>2130309</v>
      </c>
      <c r="B738" s="415" t="s">
        <v>686</v>
      </c>
      <c r="C738" s="409">
        <v>0</v>
      </c>
      <c r="D738" s="409">
        <v>0</v>
      </c>
      <c r="E738" s="409">
        <v>0</v>
      </c>
      <c r="F738" s="420"/>
      <c r="G738" s="409">
        <v>0</v>
      </c>
      <c r="H738" s="420"/>
      <c r="I738" s="417">
        <f t="shared" si="124"/>
        <v>0</v>
      </c>
      <c r="J738" s="409">
        <v>0</v>
      </c>
      <c r="K738" s="418"/>
      <c r="L738" s="419">
        <f t="shared" si="128"/>
        <v>0</v>
      </c>
      <c r="M738" s="219" t="str">
        <f t="shared" si="129"/>
        <v/>
      </c>
      <c r="N738" s="409">
        <v>0</v>
      </c>
      <c r="O738">
        <f t="shared" si="127"/>
        <v>7</v>
      </c>
      <c r="P738" t="s">
        <v>156</v>
      </c>
    </row>
    <row r="739" ht="15.75" spans="1:16">
      <c r="A739" s="422">
        <v>2130310</v>
      </c>
      <c r="B739" s="415" t="s">
        <v>687</v>
      </c>
      <c r="C739" s="416">
        <v>483</v>
      </c>
      <c r="D739" s="416">
        <v>833</v>
      </c>
      <c r="E739" s="416">
        <v>410</v>
      </c>
      <c r="F739" s="219">
        <v>0.4922</v>
      </c>
      <c r="G739" s="416">
        <v>317</v>
      </c>
      <c r="H739" s="219">
        <v>3.4086</v>
      </c>
      <c r="I739" s="417">
        <f t="shared" si="124"/>
        <v>317</v>
      </c>
      <c r="J739" s="416">
        <v>0</v>
      </c>
      <c r="K739" s="418">
        <v>317</v>
      </c>
      <c r="L739" s="419">
        <f t="shared" si="128"/>
        <v>-166</v>
      </c>
      <c r="M739" s="219">
        <f t="shared" si="129"/>
        <v>-0.343685300207039</v>
      </c>
      <c r="N739" s="409">
        <v>93</v>
      </c>
      <c r="O739">
        <f t="shared" si="127"/>
        <v>7</v>
      </c>
    </row>
    <row r="740" ht="15.75" spans="1:16">
      <c r="A740" s="422">
        <v>2130311</v>
      </c>
      <c r="B740" s="415" t="s">
        <v>688</v>
      </c>
      <c r="C740" s="416">
        <v>0</v>
      </c>
      <c r="D740" s="416">
        <v>2</v>
      </c>
      <c r="E740" s="416">
        <v>2</v>
      </c>
      <c r="F740" s="219">
        <v>1</v>
      </c>
      <c r="G740" s="416">
        <v>2</v>
      </c>
      <c r="H740" s="219"/>
      <c r="I740" s="417">
        <f t="shared" si="124"/>
        <v>0</v>
      </c>
      <c r="J740" s="416">
        <v>0</v>
      </c>
      <c r="K740" s="418"/>
      <c r="L740" s="419">
        <f t="shared" si="128"/>
        <v>0</v>
      </c>
      <c r="M740" s="219" t="str">
        <f t="shared" si="129"/>
        <v/>
      </c>
      <c r="N740" s="409">
        <v>0</v>
      </c>
      <c r="O740">
        <f t="shared" si="127"/>
        <v>7</v>
      </c>
    </row>
    <row r="741" ht="15.75" spans="1:16">
      <c r="A741" s="422">
        <v>2130312</v>
      </c>
      <c r="B741" s="415" t="s">
        <v>689</v>
      </c>
      <c r="C741" s="409">
        <v>0</v>
      </c>
      <c r="D741" s="409">
        <v>0</v>
      </c>
      <c r="E741" s="409">
        <v>0</v>
      </c>
      <c r="F741" s="420"/>
      <c r="G741" s="409">
        <v>0</v>
      </c>
      <c r="H741" s="420"/>
      <c r="I741" s="417">
        <f t="shared" si="124"/>
        <v>0</v>
      </c>
      <c r="J741" s="409">
        <v>0</v>
      </c>
      <c r="K741" s="418"/>
      <c r="L741" s="419">
        <f t="shared" si="128"/>
        <v>0</v>
      </c>
      <c r="M741" s="219" t="str">
        <f t="shared" si="129"/>
        <v/>
      </c>
      <c r="N741" s="409">
        <v>0</v>
      </c>
      <c r="O741">
        <f t="shared" si="127"/>
        <v>7</v>
      </c>
      <c r="P741" t="s">
        <v>156</v>
      </c>
    </row>
    <row r="742" ht="15.75" spans="1:16">
      <c r="A742" s="422">
        <v>2130313</v>
      </c>
      <c r="B742" s="415" t="s">
        <v>690</v>
      </c>
      <c r="C742" s="409">
        <v>0</v>
      </c>
      <c r="D742" s="409">
        <v>0</v>
      </c>
      <c r="E742" s="409">
        <v>0</v>
      </c>
      <c r="F742" s="420"/>
      <c r="G742" s="409">
        <v>0</v>
      </c>
      <c r="H742" s="420"/>
      <c r="I742" s="417">
        <f t="shared" si="124"/>
        <v>0</v>
      </c>
      <c r="J742" s="409">
        <v>0</v>
      </c>
      <c r="K742" s="418"/>
      <c r="L742" s="419">
        <f t="shared" si="128"/>
        <v>0</v>
      </c>
      <c r="M742" s="219" t="str">
        <f t="shared" si="129"/>
        <v/>
      </c>
      <c r="N742" s="409">
        <v>0</v>
      </c>
      <c r="O742">
        <f t="shared" si="127"/>
        <v>7</v>
      </c>
      <c r="P742" t="s">
        <v>156</v>
      </c>
    </row>
    <row r="743" ht="15.75" spans="1:16">
      <c r="A743" s="422">
        <v>2130314</v>
      </c>
      <c r="B743" s="415" t="s">
        <v>691</v>
      </c>
      <c r="C743" s="416">
        <v>806</v>
      </c>
      <c r="D743" s="416">
        <v>200</v>
      </c>
      <c r="E743" s="416">
        <v>132</v>
      </c>
      <c r="F743" s="219">
        <v>0.66</v>
      </c>
      <c r="G743" s="416">
        <v>-78</v>
      </c>
      <c r="H743" s="219">
        <v>-0.3714</v>
      </c>
      <c r="I743" s="417">
        <f t="shared" si="124"/>
        <v>148</v>
      </c>
      <c r="J743" s="416">
        <v>67</v>
      </c>
      <c r="K743" s="418">
        <v>81</v>
      </c>
      <c r="L743" s="419">
        <f t="shared" si="128"/>
        <v>-658</v>
      </c>
      <c r="M743" s="219">
        <f t="shared" si="129"/>
        <v>-0.816377171215881</v>
      </c>
      <c r="N743" s="409">
        <v>210</v>
      </c>
      <c r="O743">
        <f t="shared" si="127"/>
        <v>7</v>
      </c>
    </row>
    <row r="744" ht="15.75" spans="1:16">
      <c r="A744" s="422">
        <v>2130315</v>
      </c>
      <c r="B744" s="415" t="s">
        <v>692</v>
      </c>
      <c r="C744" s="409">
        <v>0</v>
      </c>
      <c r="D744" s="409">
        <v>0</v>
      </c>
      <c r="E744" s="409">
        <v>0</v>
      </c>
      <c r="F744" s="420"/>
      <c r="G744" s="409">
        <v>0</v>
      </c>
      <c r="H744" s="420"/>
      <c r="I744" s="417">
        <f t="shared" si="124"/>
        <v>0</v>
      </c>
      <c r="J744" s="409">
        <v>0</v>
      </c>
      <c r="K744" s="418"/>
      <c r="L744" s="419">
        <f t="shared" si="128"/>
        <v>0</v>
      </c>
      <c r="M744" s="219" t="str">
        <f t="shared" si="129"/>
        <v/>
      </c>
      <c r="N744" s="409">
        <v>0</v>
      </c>
      <c r="O744">
        <f t="shared" si="127"/>
        <v>7</v>
      </c>
      <c r="P744" t="s">
        <v>156</v>
      </c>
    </row>
    <row r="745" ht="15.75" spans="1:16">
      <c r="A745" s="422">
        <v>2130316</v>
      </c>
      <c r="B745" s="415" t="s">
        <v>693</v>
      </c>
      <c r="C745" s="416">
        <v>0</v>
      </c>
      <c r="D745" s="416">
        <v>135</v>
      </c>
      <c r="E745" s="416">
        <v>60</v>
      </c>
      <c r="F745" s="219">
        <v>0.4444</v>
      </c>
      <c r="G745" s="416">
        <v>-7</v>
      </c>
      <c r="H745" s="219">
        <v>-0.1045</v>
      </c>
      <c r="I745" s="417">
        <f t="shared" si="124"/>
        <v>77</v>
      </c>
      <c r="J745" s="416">
        <v>77</v>
      </c>
      <c r="K745" s="418"/>
      <c r="L745" s="419">
        <f t="shared" si="128"/>
        <v>77</v>
      </c>
      <c r="M745" s="219" t="str">
        <f t="shared" si="129"/>
        <v/>
      </c>
      <c r="N745" s="409">
        <v>67</v>
      </c>
      <c r="O745">
        <f t="shared" si="127"/>
        <v>7</v>
      </c>
    </row>
    <row r="746" ht="15.75" spans="1:16">
      <c r="A746" s="422">
        <v>2130317</v>
      </c>
      <c r="B746" s="415" t="s">
        <v>694</v>
      </c>
      <c r="C746" s="409">
        <v>0</v>
      </c>
      <c r="D746" s="409">
        <v>0</v>
      </c>
      <c r="E746" s="409">
        <v>0</v>
      </c>
      <c r="F746" s="420"/>
      <c r="G746" s="409">
        <v>0</v>
      </c>
      <c r="H746" s="420"/>
      <c r="I746" s="417">
        <f t="shared" ref="I746:I809" si="130">J746+K746</f>
        <v>0</v>
      </c>
      <c r="J746" s="409">
        <v>0</v>
      </c>
      <c r="K746" s="418"/>
      <c r="L746" s="419">
        <f t="shared" si="128"/>
        <v>0</v>
      </c>
      <c r="M746" s="219" t="str">
        <f t="shared" si="129"/>
        <v/>
      </c>
      <c r="N746" s="409">
        <v>0</v>
      </c>
      <c r="O746">
        <f t="shared" si="127"/>
        <v>7</v>
      </c>
      <c r="P746" t="s">
        <v>156</v>
      </c>
    </row>
    <row r="747" ht="15.75" spans="1:16">
      <c r="A747" s="422">
        <v>2130318</v>
      </c>
      <c r="B747" s="415" t="s">
        <v>695</v>
      </c>
      <c r="C747" s="409">
        <v>0</v>
      </c>
      <c r="D747" s="409">
        <v>0</v>
      </c>
      <c r="E747" s="409">
        <v>0</v>
      </c>
      <c r="F747" s="420"/>
      <c r="G747" s="409">
        <v>0</v>
      </c>
      <c r="H747" s="420"/>
      <c r="I747" s="417">
        <f t="shared" si="130"/>
        <v>0</v>
      </c>
      <c r="J747" s="409">
        <v>0</v>
      </c>
      <c r="K747" s="418"/>
      <c r="L747" s="419">
        <f t="shared" si="128"/>
        <v>0</v>
      </c>
      <c r="M747" s="219" t="str">
        <f t="shared" si="129"/>
        <v/>
      </c>
      <c r="N747" s="409">
        <v>0</v>
      </c>
      <c r="O747">
        <f t="shared" si="127"/>
        <v>7</v>
      </c>
      <c r="P747" t="s">
        <v>156</v>
      </c>
    </row>
    <row r="748" ht="15.75" spans="1:16">
      <c r="A748" s="422">
        <v>2130319</v>
      </c>
      <c r="B748" s="415" t="s">
        <v>696</v>
      </c>
      <c r="C748" s="416">
        <v>371</v>
      </c>
      <c r="D748" s="416">
        <v>250</v>
      </c>
      <c r="E748" s="416">
        <v>133</v>
      </c>
      <c r="F748" s="219">
        <v>0.532</v>
      </c>
      <c r="G748" s="417">
        <v>-2207</v>
      </c>
      <c r="H748" s="219">
        <v>-0.9432</v>
      </c>
      <c r="I748" s="417">
        <f t="shared" si="130"/>
        <v>2509</v>
      </c>
      <c r="J748" s="416">
        <v>2459</v>
      </c>
      <c r="K748" s="418">
        <v>50</v>
      </c>
      <c r="L748" s="419">
        <f t="shared" si="128"/>
        <v>2138</v>
      </c>
      <c r="M748" s="219">
        <f t="shared" si="129"/>
        <v>5.76280323450135</v>
      </c>
      <c r="N748" s="409">
        <v>2340</v>
      </c>
      <c r="O748">
        <f t="shared" si="127"/>
        <v>7</v>
      </c>
    </row>
    <row r="749" ht="15.75" spans="1:16">
      <c r="A749" s="422">
        <v>2130321</v>
      </c>
      <c r="B749" s="415" t="s">
        <v>697</v>
      </c>
      <c r="C749" s="416">
        <v>31</v>
      </c>
      <c r="D749" s="416">
        <v>31</v>
      </c>
      <c r="E749" s="416">
        <v>23</v>
      </c>
      <c r="F749" s="219">
        <v>0.7419</v>
      </c>
      <c r="G749" s="416">
        <v>23</v>
      </c>
      <c r="H749" s="219"/>
      <c r="I749" s="417">
        <f t="shared" si="130"/>
        <v>8</v>
      </c>
      <c r="J749" s="416">
        <v>0</v>
      </c>
      <c r="K749" s="418">
        <v>8</v>
      </c>
      <c r="L749" s="419">
        <f t="shared" si="128"/>
        <v>-23</v>
      </c>
      <c r="M749" s="219">
        <f t="shared" si="129"/>
        <v>-0.741935483870968</v>
      </c>
      <c r="N749" s="409">
        <v>0</v>
      </c>
      <c r="O749">
        <f t="shared" si="127"/>
        <v>7</v>
      </c>
    </row>
    <row r="750" ht="15.75" spans="1:16">
      <c r="A750" s="422">
        <v>2130322</v>
      </c>
      <c r="B750" s="415" t="s">
        <v>698</v>
      </c>
      <c r="C750" s="409">
        <v>0</v>
      </c>
      <c r="D750" s="409">
        <v>0</v>
      </c>
      <c r="E750" s="409">
        <v>0</v>
      </c>
      <c r="F750" s="420"/>
      <c r="G750" s="409">
        <v>0</v>
      </c>
      <c r="H750" s="420"/>
      <c r="I750" s="417">
        <f t="shared" si="130"/>
        <v>0</v>
      </c>
      <c r="J750" s="409">
        <v>0</v>
      </c>
      <c r="K750" s="418"/>
      <c r="L750" s="419">
        <f t="shared" si="128"/>
        <v>0</v>
      </c>
      <c r="M750" s="219" t="str">
        <f t="shared" si="129"/>
        <v/>
      </c>
      <c r="N750" s="409">
        <v>0</v>
      </c>
      <c r="O750">
        <f t="shared" si="127"/>
        <v>7</v>
      </c>
      <c r="P750" t="s">
        <v>156</v>
      </c>
    </row>
    <row r="751" ht="15.75" spans="1:16">
      <c r="A751" s="422">
        <v>2130333</v>
      </c>
      <c r="B751" s="415" t="s">
        <v>673</v>
      </c>
      <c r="C751" s="409">
        <v>0</v>
      </c>
      <c r="D751" s="409">
        <v>0</v>
      </c>
      <c r="E751" s="409">
        <v>0</v>
      </c>
      <c r="F751" s="420"/>
      <c r="G751" s="409">
        <v>0</v>
      </c>
      <c r="H751" s="420"/>
      <c r="I751" s="417">
        <f t="shared" si="130"/>
        <v>0</v>
      </c>
      <c r="J751" s="409">
        <v>0</v>
      </c>
      <c r="K751" s="418"/>
      <c r="L751" s="419">
        <f t="shared" si="128"/>
        <v>0</v>
      </c>
      <c r="M751" s="219" t="str">
        <f t="shared" si="129"/>
        <v/>
      </c>
      <c r="N751" s="409">
        <v>0</v>
      </c>
      <c r="O751">
        <f t="shared" si="127"/>
        <v>7</v>
      </c>
      <c r="P751" t="s">
        <v>156</v>
      </c>
    </row>
    <row r="752" ht="15.75" spans="1:16">
      <c r="A752" s="422">
        <v>2130334</v>
      </c>
      <c r="B752" s="415" t="s">
        <v>699</v>
      </c>
      <c r="C752" s="416">
        <v>377</v>
      </c>
      <c r="D752" s="416">
        <v>714</v>
      </c>
      <c r="E752" s="416">
        <v>739</v>
      </c>
      <c r="F752" s="219">
        <v>1.035</v>
      </c>
      <c r="G752" s="416">
        <v>-10</v>
      </c>
      <c r="H752" s="219">
        <v>-0.0134</v>
      </c>
      <c r="I752" s="417">
        <f t="shared" si="130"/>
        <v>401</v>
      </c>
      <c r="J752" s="416">
        <v>401</v>
      </c>
      <c r="K752" s="418"/>
      <c r="L752" s="419">
        <f t="shared" si="128"/>
        <v>24</v>
      </c>
      <c r="M752" s="219">
        <f t="shared" si="129"/>
        <v>0.0636604774535809</v>
      </c>
      <c r="N752" s="409">
        <v>749</v>
      </c>
      <c r="O752">
        <f t="shared" si="127"/>
        <v>7</v>
      </c>
    </row>
    <row r="753" ht="15.75" spans="1:16">
      <c r="A753" s="422">
        <v>2130335</v>
      </c>
      <c r="B753" s="415" t="s">
        <v>700</v>
      </c>
      <c r="C753" s="416">
        <v>113</v>
      </c>
      <c r="D753" s="416">
        <v>118</v>
      </c>
      <c r="E753" s="416">
        <v>9</v>
      </c>
      <c r="F753" s="219">
        <v>0.0763</v>
      </c>
      <c r="G753" s="416">
        <v>9</v>
      </c>
      <c r="H753" s="219"/>
      <c r="I753" s="417">
        <f t="shared" si="130"/>
        <v>27</v>
      </c>
      <c r="J753" s="416">
        <v>27</v>
      </c>
      <c r="K753" s="418"/>
      <c r="L753" s="419">
        <f t="shared" si="128"/>
        <v>-86</v>
      </c>
      <c r="M753" s="219">
        <f t="shared" si="129"/>
        <v>-0.761061946902655</v>
      </c>
      <c r="N753" s="409">
        <v>0</v>
      </c>
      <c r="O753">
        <f t="shared" si="127"/>
        <v>7</v>
      </c>
    </row>
    <row r="754" ht="15.75" spans="1:16">
      <c r="A754" s="422">
        <v>2130336</v>
      </c>
      <c r="B754" s="415" t="s">
        <v>701</v>
      </c>
      <c r="C754" s="409">
        <v>0</v>
      </c>
      <c r="D754" s="409">
        <v>0</v>
      </c>
      <c r="E754" s="409">
        <v>0</v>
      </c>
      <c r="F754" s="420"/>
      <c r="G754" s="409">
        <v>0</v>
      </c>
      <c r="H754" s="420"/>
      <c r="I754" s="417">
        <f t="shared" si="130"/>
        <v>0</v>
      </c>
      <c r="J754" s="409">
        <v>0</v>
      </c>
      <c r="K754" s="418"/>
      <c r="L754" s="419">
        <f t="shared" si="128"/>
        <v>0</v>
      </c>
      <c r="M754" s="219" t="str">
        <f t="shared" si="129"/>
        <v/>
      </c>
      <c r="N754" s="409">
        <v>0</v>
      </c>
      <c r="O754">
        <f t="shared" si="127"/>
        <v>7</v>
      </c>
      <c r="P754" t="s">
        <v>156</v>
      </c>
    </row>
    <row r="755" ht="15.75" spans="1:16">
      <c r="A755" s="422">
        <v>2130337</v>
      </c>
      <c r="B755" s="415" t="s">
        <v>702</v>
      </c>
      <c r="C755" s="409">
        <v>0</v>
      </c>
      <c r="D755" s="409">
        <v>0</v>
      </c>
      <c r="E755" s="409">
        <v>0</v>
      </c>
      <c r="F755" s="420"/>
      <c r="G755" s="409">
        <v>0</v>
      </c>
      <c r="H755" s="420"/>
      <c r="I755" s="417">
        <f t="shared" si="130"/>
        <v>0</v>
      </c>
      <c r="J755" s="409">
        <v>0</v>
      </c>
      <c r="K755" s="418"/>
      <c r="L755" s="419">
        <f t="shared" si="128"/>
        <v>0</v>
      </c>
      <c r="M755" s="219" t="str">
        <f t="shared" si="129"/>
        <v/>
      </c>
      <c r="N755" s="409">
        <v>0</v>
      </c>
      <c r="O755">
        <f t="shared" si="127"/>
        <v>7</v>
      </c>
      <c r="P755" t="s">
        <v>156</v>
      </c>
    </row>
    <row r="756" ht="15.75" spans="1:16">
      <c r="A756" s="422">
        <v>2130399</v>
      </c>
      <c r="B756" s="415" t="s">
        <v>703</v>
      </c>
      <c r="C756" s="416">
        <v>202</v>
      </c>
      <c r="D756" s="416">
        <v>477</v>
      </c>
      <c r="E756" s="416">
        <v>492</v>
      </c>
      <c r="F756" s="219">
        <v>1.0314</v>
      </c>
      <c r="G756" s="416">
        <v>-707</v>
      </c>
      <c r="H756" s="219">
        <v>-0.5897</v>
      </c>
      <c r="I756" s="417">
        <f t="shared" si="130"/>
        <v>738</v>
      </c>
      <c r="J756" s="416">
        <v>720</v>
      </c>
      <c r="K756" s="418">
        <v>18</v>
      </c>
      <c r="L756" s="419">
        <f t="shared" si="128"/>
        <v>536</v>
      </c>
      <c r="M756" s="219">
        <f t="shared" si="129"/>
        <v>2.65346534653465</v>
      </c>
      <c r="N756" s="409">
        <v>1199</v>
      </c>
      <c r="O756">
        <f t="shared" si="127"/>
        <v>7</v>
      </c>
    </row>
    <row r="757" ht="15.75" spans="1:16">
      <c r="A757" s="410">
        <v>21305</v>
      </c>
      <c r="B757" s="421" t="s">
        <v>704</v>
      </c>
      <c r="C757" s="406">
        <v>11736</v>
      </c>
      <c r="D757" s="406">
        <v>15650</v>
      </c>
      <c r="E757" s="406">
        <v>14325</v>
      </c>
      <c r="F757" s="407">
        <v>0.9153</v>
      </c>
      <c r="G757" s="412">
        <v>-867</v>
      </c>
      <c r="H757" s="407">
        <v>-0.0571</v>
      </c>
      <c r="I757" s="406">
        <f t="shared" si="130"/>
        <v>8339</v>
      </c>
      <c r="J757" s="406">
        <v>7944</v>
      </c>
      <c r="K757" s="413">
        <f>SUM(K758:K763)</f>
        <v>395</v>
      </c>
      <c r="L757" s="406">
        <f t="shared" si="128"/>
        <v>-3397</v>
      </c>
      <c r="M757" s="407">
        <f t="shared" si="129"/>
        <v>-0.289451261077028</v>
      </c>
      <c r="N757" s="409">
        <v>15192</v>
      </c>
      <c r="O757">
        <f t="shared" si="127"/>
        <v>5</v>
      </c>
    </row>
    <row r="758" ht="15.75" spans="1:16">
      <c r="A758" s="422">
        <v>2130504</v>
      </c>
      <c r="B758" s="415" t="s">
        <v>705</v>
      </c>
      <c r="C758" s="416">
        <v>11439</v>
      </c>
      <c r="D758" s="417">
        <v>8879</v>
      </c>
      <c r="E758" s="416">
        <v>7733</v>
      </c>
      <c r="F758" s="219">
        <v>0.8709</v>
      </c>
      <c r="G758" s="416">
        <v>-342</v>
      </c>
      <c r="H758" s="219">
        <v>-0.0424</v>
      </c>
      <c r="I758" s="417">
        <f t="shared" si="130"/>
        <v>2266</v>
      </c>
      <c r="J758" s="416">
        <v>1872</v>
      </c>
      <c r="K758" s="418">
        <v>394</v>
      </c>
      <c r="L758" s="419">
        <f t="shared" ref="L758:L783" si="131">I758-C758</f>
        <v>-9173</v>
      </c>
      <c r="M758" s="219">
        <f t="shared" ref="M758:M783" si="132">IFERROR(L758/C758,"")</f>
        <v>-0.801905760993094</v>
      </c>
      <c r="N758" s="409">
        <v>8075</v>
      </c>
      <c r="O758">
        <f t="shared" si="127"/>
        <v>7</v>
      </c>
    </row>
    <row r="759" ht="15.75" spans="1:16">
      <c r="A759" s="422">
        <v>2130505</v>
      </c>
      <c r="B759" s="415" t="s">
        <v>706</v>
      </c>
      <c r="C759" s="416">
        <v>39</v>
      </c>
      <c r="D759" s="417">
        <v>1273</v>
      </c>
      <c r="E759" s="416">
        <v>1272</v>
      </c>
      <c r="F759" s="219">
        <v>0.9992</v>
      </c>
      <c r="G759" s="417">
        <v>-1063</v>
      </c>
      <c r="H759" s="219">
        <v>-0.4552</v>
      </c>
      <c r="I759" s="417">
        <f t="shared" si="130"/>
        <v>0</v>
      </c>
      <c r="J759" s="416">
        <v>0</v>
      </c>
      <c r="K759" s="418"/>
      <c r="L759" s="419">
        <f t="shared" si="131"/>
        <v>-39</v>
      </c>
      <c r="M759" s="219">
        <f t="shared" si="132"/>
        <v>-1</v>
      </c>
      <c r="N759" s="409">
        <v>2335</v>
      </c>
      <c r="O759">
        <f t="shared" si="127"/>
        <v>7</v>
      </c>
    </row>
    <row r="760" ht="15.75" spans="1:16">
      <c r="A760" s="422">
        <v>2130506</v>
      </c>
      <c r="B760" s="415" t="s">
        <v>707</v>
      </c>
      <c r="C760" s="409">
        <v>0</v>
      </c>
      <c r="D760" s="409">
        <v>0</v>
      </c>
      <c r="E760" s="409">
        <v>0</v>
      </c>
      <c r="F760" s="420"/>
      <c r="G760" s="409">
        <v>0</v>
      </c>
      <c r="H760" s="420"/>
      <c r="I760" s="417">
        <f t="shared" si="130"/>
        <v>0</v>
      </c>
      <c r="J760" s="409">
        <v>0</v>
      </c>
      <c r="K760" s="418"/>
      <c r="L760" s="419">
        <f t="shared" si="131"/>
        <v>0</v>
      </c>
      <c r="M760" s="219" t="str">
        <f t="shared" si="132"/>
        <v/>
      </c>
      <c r="N760" s="409">
        <v>0</v>
      </c>
      <c r="O760">
        <f t="shared" si="127"/>
        <v>7</v>
      </c>
      <c r="P760" t="s">
        <v>156</v>
      </c>
    </row>
    <row r="761" ht="15.75" spans="1:16">
      <c r="A761" s="422">
        <v>2130507</v>
      </c>
      <c r="B761" s="415" t="s">
        <v>708</v>
      </c>
      <c r="C761" s="416">
        <v>0</v>
      </c>
      <c r="D761" s="416">
        <v>205</v>
      </c>
      <c r="E761" s="416">
        <v>254</v>
      </c>
      <c r="F761" s="219">
        <v>1.239</v>
      </c>
      <c r="G761" s="416">
        <v>-142</v>
      </c>
      <c r="H761" s="219">
        <v>-0.3586</v>
      </c>
      <c r="I761" s="417">
        <f t="shared" si="130"/>
        <v>0</v>
      </c>
      <c r="J761" s="416">
        <v>0</v>
      </c>
      <c r="K761" s="418"/>
      <c r="L761" s="419">
        <f t="shared" si="131"/>
        <v>0</v>
      </c>
      <c r="M761" s="219" t="str">
        <f t="shared" si="132"/>
        <v/>
      </c>
      <c r="N761" s="409">
        <v>396</v>
      </c>
      <c r="O761">
        <f t="shared" si="127"/>
        <v>7</v>
      </c>
    </row>
    <row r="762" ht="15.75" spans="1:16">
      <c r="A762" s="422">
        <v>2130508</v>
      </c>
      <c r="B762" s="415" t="s">
        <v>709</v>
      </c>
      <c r="C762" s="409">
        <v>0</v>
      </c>
      <c r="D762" s="409">
        <v>0</v>
      </c>
      <c r="E762" s="409">
        <v>0</v>
      </c>
      <c r="F762" s="420"/>
      <c r="G762" s="409">
        <v>0</v>
      </c>
      <c r="H762" s="420"/>
      <c r="I762" s="417">
        <f t="shared" si="130"/>
        <v>0</v>
      </c>
      <c r="J762" s="409">
        <v>0</v>
      </c>
      <c r="K762" s="418"/>
      <c r="L762" s="419">
        <f t="shared" si="131"/>
        <v>0</v>
      </c>
      <c r="M762" s="219" t="str">
        <f t="shared" si="132"/>
        <v/>
      </c>
      <c r="N762" s="409">
        <v>0</v>
      </c>
      <c r="O762">
        <f t="shared" si="127"/>
        <v>7</v>
      </c>
      <c r="P762" t="s">
        <v>156</v>
      </c>
    </row>
    <row r="763" ht="15.75" spans="1:16">
      <c r="A763" s="422">
        <v>2130599</v>
      </c>
      <c r="B763" s="415" t="s">
        <v>710</v>
      </c>
      <c r="C763" s="416">
        <v>258</v>
      </c>
      <c r="D763" s="417">
        <v>5293</v>
      </c>
      <c r="E763" s="416">
        <v>5066</v>
      </c>
      <c r="F763" s="219">
        <v>0.9571</v>
      </c>
      <c r="G763" s="416">
        <v>680</v>
      </c>
      <c r="H763" s="219">
        <v>0.155</v>
      </c>
      <c r="I763" s="417">
        <f t="shared" si="130"/>
        <v>6073</v>
      </c>
      <c r="J763" s="416">
        <v>6072</v>
      </c>
      <c r="K763" s="418">
        <v>1</v>
      </c>
      <c r="L763" s="419">
        <f t="shared" si="131"/>
        <v>5815</v>
      </c>
      <c r="M763" s="219">
        <f t="shared" si="132"/>
        <v>22.5387596899225</v>
      </c>
      <c r="N763" s="409">
        <v>4386</v>
      </c>
      <c r="O763">
        <f t="shared" si="127"/>
        <v>7</v>
      </c>
    </row>
    <row r="764" ht="15.75" spans="1:16">
      <c r="A764" s="410">
        <v>21307</v>
      </c>
      <c r="B764" s="421" t="s">
        <v>711</v>
      </c>
      <c r="C764" s="406">
        <v>2390</v>
      </c>
      <c r="D764" s="406">
        <v>3095</v>
      </c>
      <c r="E764" s="406">
        <v>2991</v>
      </c>
      <c r="F764" s="407">
        <v>0.9664</v>
      </c>
      <c r="G764" s="406">
        <v>1484</v>
      </c>
      <c r="H764" s="407">
        <v>0.9847</v>
      </c>
      <c r="I764" s="406">
        <f t="shared" si="130"/>
        <v>4093</v>
      </c>
      <c r="J764" s="406">
        <v>3710</v>
      </c>
      <c r="K764" s="413">
        <f>SUM(K765:K769)</f>
        <v>383</v>
      </c>
      <c r="L764" s="406">
        <f t="shared" si="131"/>
        <v>1703</v>
      </c>
      <c r="M764" s="407">
        <f t="shared" si="132"/>
        <v>0.71255230125523</v>
      </c>
      <c r="N764" s="409">
        <v>1507</v>
      </c>
      <c r="O764">
        <f t="shared" si="127"/>
        <v>5</v>
      </c>
    </row>
    <row r="765" ht="15.75" spans="1:16">
      <c r="A765" s="422">
        <v>2130701</v>
      </c>
      <c r="B765" s="415" t="s">
        <v>712</v>
      </c>
      <c r="C765" s="416">
        <v>2301</v>
      </c>
      <c r="D765" s="417">
        <v>2393</v>
      </c>
      <c r="E765" s="416">
        <v>2288</v>
      </c>
      <c r="F765" s="219">
        <v>0.9561</v>
      </c>
      <c r="G765" s="417">
        <v>1168</v>
      </c>
      <c r="H765" s="219">
        <v>1.0429</v>
      </c>
      <c r="I765" s="417">
        <f t="shared" si="130"/>
        <v>1937</v>
      </c>
      <c r="J765" s="416">
        <v>1584</v>
      </c>
      <c r="K765" s="418">
        <v>353</v>
      </c>
      <c r="L765" s="419">
        <f t="shared" si="131"/>
        <v>-364</v>
      </c>
      <c r="M765" s="219">
        <f t="shared" si="132"/>
        <v>-0.15819209039548</v>
      </c>
      <c r="N765" s="409">
        <v>1120</v>
      </c>
      <c r="O765">
        <f t="shared" si="127"/>
        <v>7</v>
      </c>
    </row>
    <row r="766" ht="15.75" spans="1:16">
      <c r="A766" s="422">
        <v>2130705</v>
      </c>
      <c r="B766" s="415" t="s">
        <v>713</v>
      </c>
      <c r="C766" s="416">
        <v>0</v>
      </c>
      <c r="D766" s="416">
        <v>542</v>
      </c>
      <c r="E766" s="416">
        <v>573</v>
      </c>
      <c r="F766" s="219">
        <v>1.0572</v>
      </c>
      <c r="G766" s="416">
        <v>573</v>
      </c>
      <c r="H766" s="219"/>
      <c r="I766" s="417">
        <f t="shared" si="130"/>
        <v>2115</v>
      </c>
      <c r="J766" s="416">
        <v>2115</v>
      </c>
      <c r="K766" s="418"/>
      <c r="L766" s="419">
        <f t="shared" si="131"/>
        <v>2115</v>
      </c>
      <c r="M766" s="219" t="str">
        <f t="shared" si="132"/>
        <v/>
      </c>
      <c r="N766" s="409">
        <v>0</v>
      </c>
      <c r="O766">
        <f t="shared" si="127"/>
        <v>7</v>
      </c>
    </row>
    <row r="767" ht="15.75" spans="1:16">
      <c r="A767" s="422">
        <v>2130706</v>
      </c>
      <c r="B767" s="415" t="s">
        <v>714</v>
      </c>
      <c r="C767" s="416">
        <v>0</v>
      </c>
      <c r="D767" s="416">
        <v>0</v>
      </c>
      <c r="E767" s="416">
        <v>0</v>
      </c>
      <c r="F767" s="219"/>
      <c r="G767" s="416">
        <v>-50</v>
      </c>
      <c r="H767" s="219">
        <v>-1</v>
      </c>
      <c r="I767" s="417">
        <f t="shared" si="130"/>
        <v>0</v>
      </c>
      <c r="J767" s="416">
        <v>0</v>
      </c>
      <c r="K767" s="418"/>
      <c r="L767" s="419">
        <f t="shared" si="131"/>
        <v>0</v>
      </c>
      <c r="M767" s="219" t="str">
        <f t="shared" si="132"/>
        <v/>
      </c>
      <c r="N767" s="409">
        <v>50</v>
      </c>
      <c r="O767">
        <f t="shared" si="127"/>
        <v>7</v>
      </c>
    </row>
    <row r="768" ht="15.75" spans="1:16">
      <c r="A768" s="422">
        <v>2130707</v>
      </c>
      <c r="B768" s="415" t="s">
        <v>715</v>
      </c>
      <c r="C768" s="416">
        <v>79</v>
      </c>
      <c r="D768" s="416">
        <v>120</v>
      </c>
      <c r="E768" s="416">
        <v>120</v>
      </c>
      <c r="F768" s="219">
        <v>1</v>
      </c>
      <c r="G768" s="416">
        <v>-199</v>
      </c>
      <c r="H768" s="219">
        <v>-0.6238</v>
      </c>
      <c r="I768" s="417">
        <f t="shared" si="130"/>
        <v>0</v>
      </c>
      <c r="J768" s="416">
        <v>0</v>
      </c>
      <c r="K768" s="418"/>
      <c r="L768" s="419">
        <f t="shared" si="131"/>
        <v>-79</v>
      </c>
      <c r="M768" s="219">
        <f t="shared" si="132"/>
        <v>-1</v>
      </c>
      <c r="N768" s="409">
        <v>319</v>
      </c>
      <c r="O768">
        <f t="shared" si="127"/>
        <v>7</v>
      </c>
    </row>
    <row r="769" ht="15.75" spans="1:16">
      <c r="A769" s="422">
        <v>2130799</v>
      </c>
      <c r="B769" s="415" t="s">
        <v>716</v>
      </c>
      <c r="C769" s="416">
        <v>10</v>
      </c>
      <c r="D769" s="416">
        <v>40</v>
      </c>
      <c r="E769" s="416">
        <v>10</v>
      </c>
      <c r="F769" s="219">
        <v>0.25</v>
      </c>
      <c r="G769" s="416">
        <v>-8</v>
      </c>
      <c r="H769" s="219">
        <v>-0.4444</v>
      </c>
      <c r="I769" s="417">
        <f t="shared" si="130"/>
        <v>41</v>
      </c>
      <c r="J769" s="416">
        <v>11</v>
      </c>
      <c r="K769" s="418">
        <v>30</v>
      </c>
      <c r="L769" s="419">
        <f t="shared" si="131"/>
        <v>31</v>
      </c>
      <c r="M769" s="219">
        <f t="shared" si="132"/>
        <v>3.1</v>
      </c>
      <c r="N769" s="409">
        <v>18</v>
      </c>
      <c r="O769">
        <f t="shared" si="127"/>
        <v>7</v>
      </c>
    </row>
    <row r="770" ht="15.75" spans="1:16">
      <c r="A770" s="410">
        <v>21308</v>
      </c>
      <c r="B770" s="421" t="s">
        <v>717</v>
      </c>
      <c r="C770" s="406">
        <v>5355</v>
      </c>
      <c r="D770" s="406">
        <v>3520</v>
      </c>
      <c r="E770" s="406">
        <v>3254</v>
      </c>
      <c r="F770" s="407">
        <v>0.9244</v>
      </c>
      <c r="G770" s="412">
        <v>1</v>
      </c>
      <c r="H770" s="407">
        <v>0.0003</v>
      </c>
      <c r="I770" s="406">
        <f t="shared" si="130"/>
        <v>2848</v>
      </c>
      <c r="J770" s="406">
        <v>2848</v>
      </c>
      <c r="K770" s="413">
        <f>SUM(K771:K775)</f>
        <v>0</v>
      </c>
      <c r="L770" s="406">
        <f t="shared" si="131"/>
        <v>-2507</v>
      </c>
      <c r="M770" s="407">
        <f t="shared" si="132"/>
        <v>-0.468160597572362</v>
      </c>
      <c r="N770" s="409">
        <v>3253</v>
      </c>
      <c r="O770">
        <f t="shared" si="127"/>
        <v>5</v>
      </c>
    </row>
    <row r="771" ht="15.75" spans="1:16">
      <c r="A771" s="422">
        <v>2130801</v>
      </c>
      <c r="B771" s="415" t="s">
        <v>718</v>
      </c>
      <c r="C771" s="409">
        <v>0</v>
      </c>
      <c r="D771" s="409">
        <v>0</v>
      </c>
      <c r="E771" s="409">
        <v>0</v>
      </c>
      <c r="F771" s="420"/>
      <c r="G771" s="409">
        <v>0</v>
      </c>
      <c r="H771" s="420"/>
      <c r="I771" s="417">
        <f t="shared" si="130"/>
        <v>0</v>
      </c>
      <c r="J771" s="409">
        <v>0</v>
      </c>
      <c r="K771" s="418"/>
      <c r="L771" s="419">
        <f t="shared" si="131"/>
        <v>0</v>
      </c>
      <c r="M771" s="219" t="str">
        <f t="shared" si="132"/>
        <v/>
      </c>
      <c r="N771" s="409">
        <v>0</v>
      </c>
      <c r="O771">
        <f t="shared" si="127"/>
        <v>7</v>
      </c>
      <c r="P771" t="s">
        <v>156</v>
      </c>
    </row>
    <row r="772" ht="15.75" spans="1:16">
      <c r="A772" s="422">
        <v>2130803</v>
      </c>
      <c r="B772" s="415" t="s">
        <v>719</v>
      </c>
      <c r="C772" s="416">
        <v>5335</v>
      </c>
      <c r="D772" s="417">
        <v>3500</v>
      </c>
      <c r="E772" s="416">
        <v>3235</v>
      </c>
      <c r="F772" s="219">
        <v>0.9243</v>
      </c>
      <c r="G772" s="416">
        <v>33</v>
      </c>
      <c r="H772" s="219">
        <v>0.0103</v>
      </c>
      <c r="I772" s="417">
        <f t="shared" si="130"/>
        <v>2848</v>
      </c>
      <c r="J772" s="416">
        <v>2848</v>
      </c>
      <c r="K772" s="418"/>
      <c r="L772" s="419">
        <f t="shared" si="131"/>
        <v>-2487</v>
      </c>
      <c r="M772" s="219">
        <f t="shared" si="132"/>
        <v>-0.466166822867854</v>
      </c>
      <c r="N772" s="409">
        <v>3202</v>
      </c>
      <c r="O772">
        <f t="shared" si="127"/>
        <v>7</v>
      </c>
    </row>
    <row r="773" ht="15.75" spans="1:16">
      <c r="A773" s="422">
        <v>2130804</v>
      </c>
      <c r="B773" s="415" t="s">
        <v>720</v>
      </c>
      <c r="C773" s="416">
        <v>20</v>
      </c>
      <c r="D773" s="416">
        <v>20</v>
      </c>
      <c r="E773" s="416">
        <v>19</v>
      </c>
      <c r="F773" s="219">
        <v>0.95</v>
      </c>
      <c r="G773" s="416">
        <v>-32</v>
      </c>
      <c r="H773" s="219">
        <v>-0.6275</v>
      </c>
      <c r="I773" s="417">
        <f t="shared" si="130"/>
        <v>0</v>
      </c>
      <c r="J773" s="416">
        <v>0</v>
      </c>
      <c r="K773" s="418"/>
      <c r="L773" s="419">
        <f t="shared" si="131"/>
        <v>-20</v>
      </c>
      <c r="M773" s="219">
        <f t="shared" si="132"/>
        <v>-1</v>
      </c>
      <c r="N773" s="409">
        <v>51</v>
      </c>
      <c r="O773">
        <f t="shared" si="127"/>
        <v>7</v>
      </c>
    </row>
    <row r="774" ht="15.75" spans="1:16">
      <c r="A774" s="422">
        <v>2130805</v>
      </c>
      <c r="B774" s="415" t="s">
        <v>721</v>
      </c>
      <c r="C774" s="409">
        <v>0</v>
      </c>
      <c r="D774" s="409">
        <v>0</v>
      </c>
      <c r="E774" s="409">
        <v>0</v>
      </c>
      <c r="F774" s="420"/>
      <c r="G774" s="409">
        <v>0</v>
      </c>
      <c r="H774" s="420"/>
      <c r="I774" s="417">
        <f t="shared" si="130"/>
        <v>0</v>
      </c>
      <c r="J774" s="409">
        <v>0</v>
      </c>
      <c r="K774" s="418"/>
      <c r="L774" s="419">
        <f t="shared" si="131"/>
        <v>0</v>
      </c>
      <c r="M774" s="219" t="str">
        <f t="shared" si="132"/>
        <v/>
      </c>
      <c r="N774" s="409">
        <v>0</v>
      </c>
      <c r="O774">
        <f t="shared" si="127"/>
        <v>7</v>
      </c>
      <c r="P774" t="s">
        <v>156</v>
      </c>
    </row>
    <row r="775" ht="15.75" spans="1:16">
      <c r="A775" s="422">
        <v>2130899</v>
      </c>
      <c r="B775" s="415" t="s">
        <v>722</v>
      </c>
      <c r="C775" s="409">
        <v>0</v>
      </c>
      <c r="D775" s="409">
        <v>0</v>
      </c>
      <c r="E775" s="409">
        <v>0</v>
      </c>
      <c r="F775" s="420"/>
      <c r="G775" s="409">
        <v>0</v>
      </c>
      <c r="H775" s="420"/>
      <c r="I775" s="417">
        <f t="shared" si="130"/>
        <v>0</v>
      </c>
      <c r="J775" s="409">
        <v>0</v>
      </c>
      <c r="K775" s="418"/>
      <c r="L775" s="419">
        <f t="shared" si="131"/>
        <v>0</v>
      </c>
      <c r="M775" s="219" t="str">
        <f t="shared" si="132"/>
        <v/>
      </c>
      <c r="N775" s="409">
        <v>0</v>
      </c>
      <c r="O775">
        <f t="shared" ref="O775:O838" si="133">LEN(A775)</f>
        <v>7</v>
      </c>
      <c r="P775" t="s">
        <v>156</v>
      </c>
    </row>
    <row r="776" ht="15.75" spans="1:16">
      <c r="A776" s="410">
        <v>21309</v>
      </c>
      <c r="B776" s="421" t="s">
        <v>723</v>
      </c>
      <c r="C776" s="412">
        <v>0</v>
      </c>
      <c r="D776" s="412">
        <v>0</v>
      </c>
      <c r="E776" s="412">
        <v>0</v>
      </c>
      <c r="F776" s="407"/>
      <c r="G776" s="412">
        <v>0</v>
      </c>
      <c r="H776" s="407"/>
      <c r="I776" s="406">
        <f t="shared" si="130"/>
        <v>154</v>
      </c>
      <c r="J776" s="412">
        <v>154</v>
      </c>
      <c r="K776" s="413">
        <f>SUM(K777:K778)</f>
        <v>0</v>
      </c>
      <c r="L776" s="406">
        <f t="shared" si="131"/>
        <v>154</v>
      </c>
      <c r="M776" s="407" t="str">
        <f t="shared" si="132"/>
        <v/>
      </c>
      <c r="N776" s="409">
        <v>0</v>
      </c>
      <c r="O776">
        <f t="shared" si="133"/>
        <v>5</v>
      </c>
    </row>
    <row r="777" ht="15.75" spans="1:16">
      <c r="A777" s="422">
        <v>2130901</v>
      </c>
      <c r="B777" s="415" t="s">
        <v>724</v>
      </c>
      <c r="C777" s="409">
        <v>0</v>
      </c>
      <c r="D777" s="409">
        <v>0</v>
      </c>
      <c r="E777" s="409">
        <v>0</v>
      </c>
      <c r="F777" s="420"/>
      <c r="G777" s="409">
        <v>0</v>
      </c>
      <c r="H777" s="420"/>
      <c r="I777" s="417">
        <f t="shared" si="130"/>
        <v>0</v>
      </c>
      <c r="J777" s="409">
        <v>0</v>
      </c>
      <c r="K777" s="418"/>
      <c r="L777" s="419">
        <f t="shared" si="131"/>
        <v>0</v>
      </c>
      <c r="M777" s="219" t="str">
        <f t="shared" si="132"/>
        <v/>
      </c>
      <c r="N777" s="409">
        <v>0</v>
      </c>
      <c r="O777">
        <f t="shared" si="133"/>
        <v>7</v>
      </c>
      <c r="P777" t="s">
        <v>156</v>
      </c>
    </row>
    <row r="778" ht="15.75" spans="1:16">
      <c r="A778" s="422">
        <v>2130999</v>
      </c>
      <c r="B778" s="415" t="s">
        <v>725</v>
      </c>
      <c r="C778" s="416">
        <v>0</v>
      </c>
      <c r="D778" s="416">
        <v>0</v>
      </c>
      <c r="E778" s="416">
        <v>0</v>
      </c>
      <c r="F778" s="219"/>
      <c r="G778" s="416">
        <v>0</v>
      </c>
      <c r="H778" s="219"/>
      <c r="I778" s="417">
        <f t="shared" si="130"/>
        <v>154</v>
      </c>
      <c r="J778" s="416">
        <v>154</v>
      </c>
      <c r="K778" s="418"/>
      <c r="L778" s="419">
        <f t="shared" si="131"/>
        <v>154</v>
      </c>
      <c r="M778" s="219" t="str">
        <f t="shared" si="132"/>
        <v/>
      </c>
      <c r="N778" s="409">
        <v>0</v>
      </c>
      <c r="O778">
        <f t="shared" si="133"/>
        <v>7</v>
      </c>
    </row>
    <row r="779" ht="15.75" spans="1:16">
      <c r="A779" s="410">
        <v>21399</v>
      </c>
      <c r="B779" s="421" t="s">
        <v>726</v>
      </c>
      <c r="C779" s="412">
        <v>317</v>
      </c>
      <c r="D779" s="412">
        <v>385</v>
      </c>
      <c r="E779" s="412">
        <v>229</v>
      </c>
      <c r="F779" s="407">
        <v>0.5948</v>
      </c>
      <c r="G779" s="412">
        <v>-143</v>
      </c>
      <c r="H779" s="407">
        <v>-0.3844</v>
      </c>
      <c r="I779" s="406">
        <f t="shared" si="130"/>
        <v>247</v>
      </c>
      <c r="J779" s="412">
        <v>100</v>
      </c>
      <c r="K779" s="423">
        <f>SUM(K780:K781)</f>
        <v>147</v>
      </c>
      <c r="L779" s="406">
        <f t="shared" si="131"/>
        <v>-70</v>
      </c>
      <c r="M779" s="407">
        <f t="shared" si="132"/>
        <v>-0.220820189274448</v>
      </c>
      <c r="N779" s="409">
        <v>372</v>
      </c>
      <c r="O779">
        <f t="shared" si="133"/>
        <v>5</v>
      </c>
    </row>
    <row r="780" ht="15.75" spans="1:16">
      <c r="A780" s="422">
        <v>2139901</v>
      </c>
      <c r="B780" s="415" t="s">
        <v>727</v>
      </c>
      <c r="C780" s="409">
        <v>0</v>
      </c>
      <c r="D780" s="409">
        <v>0</v>
      </c>
      <c r="E780" s="409">
        <v>0</v>
      </c>
      <c r="F780" s="420"/>
      <c r="G780" s="409">
        <v>0</v>
      </c>
      <c r="H780" s="420"/>
      <c r="I780" s="417">
        <f t="shared" si="130"/>
        <v>0</v>
      </c>
      <c r="J780" s="409">
        <v>0</v>
      </c>
      <c r="K780" s="418"/>
      <c r="L780" s="419">
        <f t="shared" si="131"/>
        <v>0</v>
      </c>
      <c r="M780" s="219" t="str">
        <f t="shared" si="132"/>
        <v/>
      </c>
      <c r="N780" s="409">
        <v>0</v>
      </c>
      <c r="O780">
        <f t="shared" si="133"/>
        <v>7</v>
      </c>
      <c r="P780" t="s">
        <v>156</v>
      </c>
    </row>
    <row r="781" ht="15.75" spans="1:16">
      <c r="A781" s="422">
        <v>2139999</v>
      </c>
      <c r="B781" s="415" t="s">
        <v>726</v>
      </c>
      <c r="C781" s="416">
        <v>317</v>
      </c>
      <c r="D781" s="416">
        <v>385</v>
      </c>
      <c r="E781" s="416">
        <v>229</v>
      </c>
      <c r="F781" s="219">
        <v>0.5948</v>
      </c>
      <c r="G781" s="416">
        <v>-143</v>
      </c>
      <c r="H781" s="219">
        <v>-0.3844</v>
      </c>
      <c r="I781" s="417">
        <f t="shared" si="130"/>
        <v>247</v>
      </c>
      <c r="J781" s="416">
        <v>100</v>
      </c>
      <c r="K781" s="418">
        <v>147</v>
      </c>
      <c r="L781" s="419">
        <f t="shared" si="131"/>
        <v>-70</v>
      </c>
      <c r="M781" s="219">
        <f t="shared" si="132"/>
        <v>-0.220820189274448</v>
      </c>
      <c r="N781" s="409">
        <v>372</v>
      </c>
      <c r="O781">
        <f t="shared" si="133"/>
        <v>7</v>
      </c>
    </row>
    <row r="782" ht="15.75" spans="1:16">
      <c r="A782" s="427">
        <v>214</v>
      </c>
      <c r="B782" s="405" t="s">
        <v>728</v>
      </c>
      <c r="C782" s="406">
        <v>2419</v>
      </c>
      <c r="D782" s="406">
        <v>3280</v>
      </c>
      <c r="E782" s="406">
        <v>3438</v>
      </c>
      <c r="F782" s="407">
        <v>1.0482</v>
      </c>
      <c r="G782" s="406">
        <v>1422</v>
      </c>
      <c r="H782" s="407">
        <v>0.7054</v>
      </c>
      <c r="I782" s="406">
        <f t="shared" si="130"/>
        <v>1825</v>
      </c>
      <c r="J782" s="406">
        <v>1325</v>
      </c>
      <c r="K782" s="408">
        <f>K783+K795+K805+K806+K807</f>
        <v>500</v>
      </c>
      <c r="L782" s="406">
        <f t="shared" si="131"/>
        <v>-594</v>
      </c>
      <c r="M782" s="407">
        <f t="shared" si="132"/>
        <v>-0.245556014882183</v>
      </c>
      <c r="N782" s="409">
        <v>2016</v>
      </c>
      <c r="O782">
        <f t="shared" si="133"/>
        <v>3</v>
      </c>
    </row>
    <row r="783" ht="15.75" spans="1:16">
      <c r="A783" s="410">
        <v>21401</v>
      </c>
      <c r="B783" s="421" t="s">
        <v>729</v>
      </c>
      <c r="C783" s="406">
        <v>2415</v>
      </c>
      <c r="D783" s="406">
        <v>3276</v>
      </c>
      <c r="E783" s="406">
        <v>3434</v>
      </c>
      <c r="F783" s="407">
        <v>1.0482</v>
      </c>
      <c r="G783" s="406">
        <v>1422</v>
      </c>
      <c r="H783" s="407">
        <v>0.7068</v>
      </c>
      <c r="I783" s="406">
        <f t="shared" si="130"/>
        <v>1825</v>
      </c>
      <c r="J783" s="406">
        <v>1325</v>
      </c>
      <c r="K783" s="413">
        <f>SUM(K784:K794)</f>
        <v>500</v>
      </c>
      <c r="L783" s="406">
        <f t="shared" si="131"/>
        <v>-590</v>
      </c>
      <c r="M783" s="407">
        <f t="shared" si="132"/>
        <v>-0.244306418219462</v>
      </c>
      <c r="N783" s="409">
        <v>2012</v>
      </c>
      <c r="O783">
        <f t="shared" si="133"/>
        <v>5</v>
      </c>
    </row>
    <row r="784" ht="15.75" spans="1:16">
      <c r="A784" s="422">
        <v>2140101</v>
      </c>
      <c r="B784" s="415" t="s">
        <v>152</v>
      </c>
      <c r="C784" s="416">
        <v>608</v>
      </c>
      <c r="D784" s="416">
        <v>668</v>
      </c>
      <c r="E784" s="416">
        <v>669</v>
      </c>
      <c r="F784" s="219">
        <v>1.0015</v>
      </c>
      <c r="G784" s="416">
        <v>167</v>
      </c>
      <c r="H784" s="219">
        <v>0.3327</v>
      </c>
      <c r="I784" s="417">
        <f t="shared" si="130"/>
        <v>597</v>
      </c>
      <c r="J784" s="416">
        <v>597</v>
      </c>
      <c r="K784" s="418"/>
      <c r="L784" s="419">
        <f t="shared" ref="L784:L795" si="134">I784-C784</f>
        <v>-11</v>
      </c>
      <c r="M784" s="219">
        <f t="shared" ref="M784:M795" si="135">IFERROR(L784/C784,"")</f>
        <v>-0.0180921052631579</v>
      </c>
      <c r="N784" s="409">
        <v>502</v>
      </c>
      <c r="O784">
        <f t="shared" si="133"/>
        <v>7</v>
      </c>
    </row>
    <row r="785" ht="15.75" spans="1:16">
      <c r="A785" s="422">
        <v>2140102</v>
      </c>
      <c r="B785" s="415" t="s">
        <v>153</v>
      </c>
      <c r="C785" s="416">
        <v>31</v>
      </c>
      <c r="D785" s="416">
        <v>31</v>
      </c>
      <c r="E785" s="416">
        <v>30</v>
      </c>
      <c r="F785" s="219">
        <v>0.9677</v>
      </c>
      <c r="G785" s="416">
        <v>-90</v>
      </c>
      <c r="H785" s="219">
        <v>-0.75</v>
      </c>
      <c r="I785" s="417">
        <f t="shared" si="130"/>
        <v>31</v>
      </c>
      <c r="J785" s="416">
        <v>31</v>
      </c>
      <c r="K785" s="418"/>
      <c r="L785" s="419">
        <f t="shared" si="134"/>
        <v>0</v>
      </c>
      <c r="M785" s="219">
        <f t="shared" si="135"/>
        <v>0</v>
      </c>
      <c r="N785" s="409">
        <v>120</v>
      </c>
      <c r="O785">
        <f t="shared" si="133"/>
        <v>7</v>
      </c>
    </row>
    <row r="786" ht="15.75" spans="1:16">
      <c r="A786" s="422">
        <v>2140103</v>
      </c>
      <c r="B786" s="415" t="s">
        <v>154</v>
      </c>
      <c r="C786" s="409">
        <v>0</v>
      </c>
      <c r="D786" s="409">
        <v>0</v>
      </c>
      <c r="E786" s="409">
        <v>0</v>
      </c>
      <c r="F786" s="420"/>
      <c r="G786" s="409">
        <v>0</v>
      </c>
      <c r="H786" s="420"/>
      <c r="I786" s="417">
        <f t="shared" si="130"/>
        <v>0</v>
      </c>
      <c r="J786" s="409">
        <v>0</v>
      </c>
      <c r="K786" s="418"/>
      <c r="L786" s="419">
        <f t="shared" si="134"/>
        <v>0</v>
      </c>
      <c r="M786" s="219" t="str">
        <f t="shared" si="135"/>
        <v/>
      </c>
      <c r="N786" s="409">
        <v>0</v>
      </c>
      <c r="O786">
        <f t="shared" si="133"/>
        <v>7</v>
      </c>
      <c r="P786" t="s">
        <v>156</v>
      </c>
    </row>
    <row r="787" ht="15.75" spans="1:16">
      <c r="A787" s="422">
        <v>2140104</v>
      </c>
      <c r="B787" s="415" t="s">
        <v>730</v>
      </c>
      <c r="C787" s="416">
        <v>769</v>
      </c>
      <c r="D787" s="416">
        <v>350</v>
      </c>
      <c r="E787" s="416">
        <v>410</v>
      </c>
      <c r="F787" s="219">
        <v>1.1714</v>
      </c>
      <c r="G787" s="416">
        <v>-435</v>
      </c>
      <c r="H787" s="219">
        <v>-0.5148</v>
      </c>
      <c r="I787" s="417">
        <f t="shared" si="130"/>
        <v>564</v>
      </c>
      <c r="J787" s="416">
        <v>314</v>
      </c>
      <c r="K787" s="418">
        <v>250</v>
      </c>
      <c r="L787" s="419">
        <f t="shared" si="134"/>
        <v>-205</v>
      </c>
      <c r="M787" s="219">
        <f t="shared" si="135"/>
        <v>-0.266579973992198</v>
      </c>
      <c r="N787" s="409">
        <v>845</v>
      </c>
      <c r="O787">
        <f t="shared" si="133"/>
        <v>7</v>
      </c>
    </row>
    <row r="788" ht="15.75" spans="1:16">
      <c r="A788" s="422">
        <v>2140106</v>
      </c>
      <c r="B788" s="415" t="s">
        <v>731</v>
      </c>
      <c r="C788" s="416">
        <v>967</v>
      </c>
      <c r="D788" s="416">
        <v>250</v>
      </c>
      <c r="E788" s="416">
        <v>289</v>
      </c>
      <c r="F788" s="219">
        <v>1.156</v>
      </c>
      <c r="G788" s="416">
        <v>40</v>
      </c>
      <c r="H788" s="219">
        <v>0.1606</v>
      </c>
      <c r="I788" s="417">
        <f t="shared" si="130"/>
        <v>623</v>
      </c>
      <c r="J788" s="416">
        <v>373</v>
      </c>
      <c r="K788" s="418">
        <v>250</v>
      </c>
      <c r="L788" s="419">
        <f t="shared" si="134"/>
        <v>-344</v>
      </c>
      <c r="M788" s="219">
        <f t="shared" si="135"/>
        <v>-0.355739400206825</v>
      </c>
      <c r="N788" s="409">
        <v>249</v>
      </c>
      <c r="O788">
        <f t="shared" si="133"/>
        <v>7</v>
      </c>
    </row>
    <row r="789" ht="15.75" spans="1:16">
      <c r="A789" s="422">
        <v>2140109</v>
      </c>
      <c r="B789" s="415" t="s">
        <v>732</v>
      </c>
      <c r="C789" s="409">
        <v>0</v>
      </c>
      <c r="D789" s="409">
        <v>0</v>
      </c>
      <c r="E789" s="409">
        <v>0</v>
      </c>
      <c r="F789" s="420"/>
      <c r="G789" s="409">
        <v>0</v>
      </c>
      <c r="H789" s="420"/>
      <c r="I789" s="417">
        <f t="shared" si="130"/>
        <v>0</v>
      </c>
      <c r="J789" s="409">
        <v>0</v>
      </c>
      <c r="K789" s="418"/>
      <c r="L789" s="419">
        <f t="shared" si="134"/>
        <v>0</v>
      </c>
      <c r="M789" s="219" t="str">
        <f t="shared" si="135"/>
        <v/>
      </c>
      <c r="N789" s="409">
        <v>0</v>
      </c>
      <c r="O789">
        <f t="shared" si="133"/>
        <v>7</v>
      </c>
      <c r="P789" t="s">
        <v>156</v>
      </c>
    </row>
    <row r="790" ht="15.75" spans="1:16">
      <c r="A790" s="422">
        <v>2140110</v>
      </c>
      <c r="B790" s="415" t="s">
        <v>733</v>
      </c>
      <c r="C790" s="416">
        <v>0</v>
      </c>
      <c r="D790" s="416">
        <v>8</v>
      </c>
      <c r="E790" s="416">
        <v>2</v>
      </c>
      <c r="F790" s="219">
        <v>0.25</v>
      </c>
      <c r="G790" s="416">
        <v>2</v>
      </c>
      <c r="H790" s="219"/>
      <c r="I790" s="417">
        <f t="shared" si="130"/>
        <v>0</v>
      </c>
      <c r="J790" s="416">
        <v>0</v>
      </c>
      <c r="K790" s="418"/>
      <c r="L790" s="419">
        <f t="shared" si="134"/>
        <v>0</v>
      </c>
      <c r="M790" s="219" t="str">
        <f t="shared" si="135"/>
        <v/>
      </c>
      <c r="N790" s="409">
        <v>0</v>
      </c>
      <c r="O790">
        <f t="shared" si="133"/>
        <v>7</v>
      </c>
    </row>
    <row r="791" ht="15.75" spans="1:16">
      <c r="A791" s="422">
        <v>2140112</v>
      </c>
      <c r="B791" s="415" t="s">
        <v>734</v>
      </c>
      <c r="C791" s="416">
        <v>10</v>
      </c>
      <c r="D791" s="416">
        <v>10</v>
      </c>
      <c r="E791" s="416">
        <v>10</v>
      </c>
      <c r="F791" s="219">
        <v>1</v>
      </c>
      <c r="G791" s="416">
        <v>-20</v>
      </c>
      <c r="H791" s="219">
        <v>-0.6667</v>
      </c>
      <c r="I791" s="417">
        <f t="shared" si="130"/>
        <v>10</v>
      </c>
      <c r="J791" s="416">
        <v>10</v>
      </c>
      <c r="K791" s="418"/>
      <c r="L791" s="419">
        <f t="shared" si="134"/>
        <v>0</v>
      </c>
      <c r="M791" s="219">
        <f t="shared" si="135"/>
        <v>0</v>
      </c>
      <c r="N791" s="409">
        <v>30</v>
      </c>
      <c r="O791">
        <f t="shared" si="133"/>
        <v>7</v>
      </c>
    </row>
    <row r="792" ht="15.75" spans="1:16">
      <c r="A792" s="422">
        <v>2140114</v>
      </c>
      <c r="B792" s="415" t="s">
        <v>735</v>
      </c>
      <c r="C792" s="409">
        <v>0</v>
      </c>
      <c r="D792" s="409">
        <v>0</v>
      </c>
      <c r="E792" s="409">
        <v>0</v>
      </c>
      <c r="F792" s="420"/>
      <c r="G792" s="409">
        <v>0</v>
      </c>
      <c r="H792" s="420"/>
      <c r="I792" s="417">
        <f t="shared" si="130"/>
        <v>0</v>
      </c>
      <c r="J792" s="409">
        <v>0</v>
      </c>
      <c r="K792" s="418"/>
      <c r="L792" s="419">
        <f t="shared" si="134"/>
        <v>0</v>
      </c>
      <c r="M792" s="219" t="str">
        <f t="shared" si="135"/>
        <v/>
      </c>
      <c r="N792" s="409">
        <v>0</v>
      </c>
      <c r="O792">
        <f t="shared" si="133"/>
        <v>7</v>
      </c>
      <c r="P792" t="s">
        <v>156</v>
      </c>
    </row>
    <row r="793" ht="15.75" spans="1:16">
      <c r="A793" s="422">
        <v>2140136</v>
      </c>
      <c r="B793" s="415" t="s">
        <v>736</v>
      </c>
      <c r="C793" s="409">
        <v>0</v>
      </c>
      <c r="D793" s="409">
        <v>0</v>
      </c>
      <c r="E793" s="409">
        <v>0</v>
      </c>
      <c r="F793" s="420"/>
      <c r="G793" s="409">
        <v>0</v>
      </c>
      <c r="H793" s="420"/>
      <c r="I793" s="417">
        <f t="shared" si="130"/>
        <v>0</v>
      </c>
      <c r="J793" s="409">
        <v>0</v>
      </c>
      <c r="K793" s="418"/>
      <c r="L793" s="419">
        <f t="shared" si="134"/>
        <v>0</v>
      </c>
      <c r="M793" s="219" t="str">
        <f t="shared" si="135"/>
        <v/>
      </c>
      <c r="N793" s="409">
        <v>0</v>
      </c>
      <c r="O793">
        <f t="shared" si="133"/>
        <v>7</v>
      </c>
      <c r="P793" t="s">
        <v>156</v>
      </c>
    </row>
    <row r="794" ht="15.75" spans="1:16">
      <c r="A794" s="422">
        <v>2140199</v>
      </c>
      <c r="B794" s="415" t="s">
        <v>737</v>
      </c>
      <c r="C794" s="416">
        <v>30</v>
      </c>
      <c r="D794" s="417">
        <v>1959</v>
      </c>
      <c r="E794" s="416">
        <v>2024</v>
      </c>
      <c r="F794" s="219">
        <v>1.0332</v>
      </c>
      <c r="G794" s="417">
        <v>1758</v>
      </c>
      <c r="H794" s="219">
        <v>6.609</v>
      </c>
      <c r="I794" s="417">
        <f t="shared" si="130"/>
        <v>0</v>
      </c>
      <c r="J794" s="416">
        <v>0</v>
      </c>
      <c r="K794" s="418"/>
      <c r="L794" s="419">
        <f t="shared" si="134"/>
        <v>-30</v>
      </c>
      <c r="M794" s="219">
        <f t="shared" si="135"/>
        <v>-1</v>
      </c>
      <c r="N794" s="409">
        <v>266</v>
      </c>
      <c r="O794">
        <f t="shared" si="133"/>
        <v>7</v>
      </c>
    </row>
    <row r="795" ht="15.75" spans="1:16">
      <c r="A795" s="410">
        <v>21402</v>
      </c>
      <c r="B795" s="421" t="s">
        <v>738</v>
      </c>
      <c r="C795" s="412">
        <v>4</v>
      </c>
      <c r="D795" s="412">
        <v>4</v>
      </c>
      <c r="E795" s="412">
        <v>4</v>
      </c>
      <c r="F795" s="407">
        <v>1</v>
      </c>
      <c r="G795" s="412">
        <v>0</v>
      </c>
      <c r="H795" s="407">
        <v>0</v>
      </c>
      <c r="I795" s="406">
        <f t="shared" si="130"/>
        <v>0</v>
      </c>
      <c r="J795" s="412">
        <v>0</v>
      </c>
      <c r="K795" s="423">
        <f>SUM(K796:K804)</f>
        <v>0</v>
      </c>
      <c r="L795" s="406">
        <f t="shared" si="134"/>
        <v>-4</v>
      </c>
      <c r="M795" s="407">
        <f t="shared" si="135"/>
        <v>-1</v>
      </c>
      <c r="N795" s="409">
        <v>4</v>
      </c>
      <c r="O795">
        <f t="shared" si="133"/>
        <v>5</v>
      </c>
    </row>
    <row r="796" ht="15.75" spans="1:16">
      <c r="A796" s="422">
        <v>2140201</v>
      </c>
      <c r="B796" s="415" t="s">
        <v>152</v>
      </c>
      <c r="C796" s="409">
        <v>0</v>
      </c>
      <c r="D796" s="409"/>
      <c r="E796" s="409">
        <v>0</v>
      </c>
      <c r="F796" s="420"/>
      <c r="G796" s="409">
        <v>0</v>
      </c>
      <c r="H796" s="420"/>
      <c r="I796" s="417">
        <f t="shared" si="130"/>
        <v>0</v>
      </c>
      <c r="J796" s="409">
        <v>0</v>
      </c>
      <c r="K796" s="418"/>
      <c r="L796" s="419">
        <f t="shared" ref="L796:L822" si="136">I796-C796</f>
        <v>0</v>
      </c>
      <c r="M796" s="219" t="str">
        <f t="shared" ref="M796:M822" si="137">IFERROR(L796/C796,"")</f>
        <v/>
      </c>
      <c r="N796" s="409">
        <v>0</v>
      </c>
      <c r="O796">
        <f t="shared" si="133"/>
        <v>7</v>
      </c>
      <c r="P796" t="s">
        <v>156</v>
      </c>
    </row>
    <row r="797" ht="15.75" spans="1:16">
      <c r="A797" s="422">
        <v>2140202</v>
      </c>
      <c r="B797" s="415" t="s">
        <v>153</v>
      </c>
      <c r="C797" s="409">
        <v>0</v>
      </c>
      <c r="D797" s="409"/>
      <c r="E797" s="409">
        <v>0</v>
      </c>
      <c r="F797" s="420"/>
      <c r="G797" s="409">
        <v>0</v>
      </c>
      <c r="H797" s="420"/>
      <c r="I797" s="417">
        <f t="shared" si="130"/>
        <v>0</v>
      </c>
      <c r="J797" s="409">
        <v>0</v>
      </c>
      <c r="K797" s="418"/>
      <c r="L797" s="419">
        <f t="shared" si="136"/>
        <v>0</v>
      </c>
      <c r="M797" s="219" t="str">
        <f t="shared" si="137"/>
        <v/>
      </c>
      <c r="N797" s="409">
        <v>0</v>
      </c>
      <c r="O797">
        <f t="shared" si="133"/>
        <v>7</v>
      </c>
      <c r="P797" t="s">
        <v>156</v>
      </c>
    </row>
    <row r="798" ht="15.75" spans="1:16">
      <c r="A798" s="422">
        <v>2140203</v>
      </c>
      <c r="B798" s="415" t="s">
        <v>154</v>
      </c>
      <c r="C798" s="409">
        <v>0</v>
      </c>
      <c r="D798" s="409"/>
      <c r="E798" s="409">
        <v>0</v>
      </c>
      <c r="F798" s="420"/>
      <c r="G798" s="409">
        <v>0</v>
      </c>
      <c r="H798" s="420"/>
      <c r="I798" s="417">
        <f t="shared" si="130"/>
        <v>0</v>
      </c>
      <c r="J798" s="409">
        <v>0</v>
      </c>
      <c r="K798" s="418"/>
      <c r="L798" s="419">
        <f t="shared" si="136"/>
        <v>0</v>
      </c>
      <c r="M798" s="219" t="str">
        <f t="shared" si="137"/>
        <v/>
      </c>
      <c r="N798" s="409">
        <v>0</v>
      </c>
      <c r="O798">
        <f t="shared" si="133"/>
        <v>7</v>
      </c>
      <c r="P798" t="s">
        <v>156</v>
      </c>
    </row>
    <row r="799" ht="15.75" spans="1:16">
      <c r="A799" s="422">
        <v>2140204</v>
      </c>
      <c r="B799" s="415" t="s">
        <v>739</v>
      </c>
      <c r="C799" s="409">
        <v>0</v>
      </c>
      <c r="D799" s="409"/>
      <c r="E799" s="409">
        <v>0</v>
      </c>
      <c r="F799" s="420"/>
      <c r="G799" s="409">
        <v>0</v>
      </c>
      <c r="H799" s="420"/>
      <c r="I799" s="417">
        <f t="shared" si="130"/>
        <v>0</v>
      </c>
      <c r="J799" s="409">
        <v>0</v>
      </c>
      <c r="K799" s="418"/>
      <c r="L799" s="419">
        <f t="shared" si="136"/>
        <v>0</v>
      </c>
      <c r="M799" s="219" t="str">
        <f t="shared" si="137"/>
        <v/>
      </c>
      <c r="N799" s="409">
        <v>0</v>
      </c>
      <c r="O799">
        <f t="shared" si="133"/>
        <v>7</v>
      </c>
      <c r="P799" t="s">
        <v>156</v>
      </c>
    </row>
    <row r="800" ht="15.75" spans="1:16">
      <c r="A800" s="422">
        <v>2140205</v>
      </c>
      <c r="B800" s="415" t="s">
        <v>740</v>
      </c>
      <c r="C800" s="409">
        <v>0</v>
      </c>
      <c r="D800" s="409"/>
      <c r="E800" s="409">
        <v>0</v>
      </c>
      <c r="F800" s="420"/>
      <c r="G800" s="409">
        <v>0</v>
      </c>
      <c r="H800" s="420"/>
      <c r="I800" s="417">
        <f t="shared" si="130"/>
        <v>0</v>
      </c>
      <c r="J800" s="409">
        <v>0</v>
      </c>
      <c r="K800" s="418"/>
      <c r="L800" s="419">
        <f t="shared" si="136"/>
        <v>0</v>
      </c>
      <c r="M800" s="219" t="str">
        <f t="shared" si="137"/>
        <v/>
      </c>
      <c r="N800" s="409">
        <v>0</v>
      </c>
      <c r="O800">
        <f t="shared" si="133"/>
        <v>7</v>
      </c>
      <c r="P800" t="s">
        <v>156</v>
      </c>
    </row>
    <row r="801" ht="15.75" spans="1:16">
      <c r="A801" s="422">
        <v>2140206</v>
      </c>
      <c r="B801" s="415" t="s">
        <v>741</v>
      </c>
      <c r="C801" s="416">
        <v>4</v>
      </c>
      <c r="D801" s="416">
        <v>4</v>
      </c>
      <c r="E801" s="416">
        <v>4</v>
      </c>
      <c r="F801" s="219">
        <v>1</v>
      </c>
      <c r="G801" s="416">
        <v>0</v>
      </c>
      <c r="H801" s="219">
        <v>0</v>
      </c>
      <c r="I801" s="417">
        <f t="shared" si="130"/>
        <v>0</v>
      </c>
      <c r="J801" s="416">
        <v>0</v>
      </c>
      <c r="K801" s="418"/>
      <c r="L801" s="419">
        <f t="shared" si="136"/>
        <v>-4</v>
      </c>
      <c r="M801" s="219">
        <f t="shared" si="137"/>
        <v>-1</v>
      </c>
      <c r="N801" s="409">
        <v>4</v>
      </c>
      <c r="O801">
        <f t="shared" si="133"/>
        <v>7</v>
      </c>
    </row>
    <row r="802" ht="15.75" spans="1:16">
      <c r="A802" s="422">
        <v>2140207</v>
      </c>
      <c r="B802" s="415" t="s">
        <v>742</v>
      </c>
      <c r="C802" s="409">
        <v>0</v>
      </c>
      <c r="D802" s="409"/>
      <c r="E802" s="409">
        <v>0</v>
      </c>
      <c r="F802" s="420"/>
      <c r="G802" s="409">
        <v>0</v>
      </c>
      <c r="H802" s="420"/>
      <c r="I802" s="417">
        <f t="shared" si="130"/>
        <v>0</v>
      </c>
      <c r="J802" s="409">
        <v>0</v>
      </c>
      <c r="K802" s="418"/>
      <c r="L802" s="419">
        <f t="shared" si="136"/>
        <v>0</v>
      </c>
      <c r="M802" s="219" t="str">
        <f t="shared" si="137"/>
        <v/>
      </c>
      <c r="N802" s="409">
        <v>0</v>
      </c>
      <c r="O802">
        <f t="shared" si="133"/>
        <v>7</v>
      </c>
      <c r="P802" t="s">
        <v>156</v>
      </c>
    </row>
    <row r="803" ht="15.75" spans="1:16">
      <c r="A803" s="422">
        <v>2140208</v>
      </c>
      <c r="B803" s="415" t="s">
        <v>743</v>
      </c>
      <c r="C803" s="409">
        <v>0</v>
      </c>
      <c r="D803" s="409"/>
      <c r="E803" s="409">
        <v>0</v>
      </c>
      <c r="F803" s="420"/>
      <c r="G803" s="409">
        <v>0</v>
      </c>
      <c r="H803" s="420"/>
      <c r="I803" s="417">
        <f t="shared" si="130"/>
        <v>0</v>
      </c>
      <c r="J803" s="409">
        <v>0</v>
      </c>
      <c r="K803" s="418"/>
      <c r="L803" s="419">
        <f t="shared" si="136"/>
        <v>0</v>
      </c>
      <c r="M803" s="219" t="str">
        <f t="shared" si="137"/>
        <v/>
      </c>
      <c r="N803" s="409">
        <v>0</v>
      </c>
      <c r="O803">
        <f t="shared" si="133"/>
        <v>7</v>
      </c>
      <c r="P803" t="s">
        <v>156</v>
      </c>
    </row>
    <row r="804" ht="15.75" spans="1:16">
      <c r="A804" s="422">
        <v>2140299</v>
      </c>
      <c r="B804" s="415" t="s">
        <v>744</v>
      </c>
      <c r="C804" s="409">
        <v>0</v>
      </c>
      <c r="D804" s="409"/>
      <c r="E804" s="409">
        <v>0</v>
      </c>
      <c r="F804" s="420"/>
      <c r="G804" s="409">
        <v>0</v>
      </c>
      <c r="H804" s="420"/>
      <c r="I804" s="417">
        <f t="shared" si="130"/>
        <v>0</v>
      </c>
      <c r="J804" s="409">
        <v>0</v>
      </c>
      <c r="K804" s="418"/>
      <c r="L804" s="419">
        <f t="shared" si="136"/>
        <v>0</v>
      </c>
      <c r="M804" s="219" t="str">
        <f t="shared" si="137"/>
        <v/>
      </c>
      <c r="N804" s="409">
        <v>0</v>
      </c>
      <c r="O804">
        <f t="shared" si="133"/>
        <v>7</v>
      </c>
      <c r="P804" t="s">
        <v>156</v>
      </c>
    </row>
    <row r="805" ht="15.75" spans="1:16">
      <c r="A805" s="410">
        <v>21403</v>
      </c>
      <c r="B805" s="421" t="s">
        <v>745</v>
      </c>
      <c r="C805" s="412"/>
      <c r="D805" s="412"/>
      <c r="E805" s="412"/>
      <c r="F805" s="407"/>
      <c r="G805" s="412">
        <v>0</v>
      </c>
      <c r="H805" s="407"/>
      <c r="I805" s="406">
        <f t="shared" si="130"/>
        <v>0</v>
      </c>
      <c r="J805" s="412"/>
      <c r="K805" s="423"/>
      <c r="L805" s="406">
        <f t="shared" si="136"/>
        <v>0</v>
      </c>
      <c r="M805" s="407" t="str">
        <f t="shared" si="137"/>
        <v/>
      </c>
      <c r="N805" s="409"/>
      <c r="O805">
        <f t="shared" si="133"/>
        <v>5</v>
      </c>
    </row>
    <row r="806" ht="15.75" spans="1:16">
      <c r="A806" s="410">
        <v>21405</v>
      </c>
      <c r="B806" s="421" t="s">
        <v>746</v>
      </c>
      <c r="C806" s="412"/>
      <c r="D806" s="412"/>
      <c r="E806" s="412"/>
      <c r="F806" s="407"/>
      <c r="G806" s="412">
        <v>0</v>
      </c>
      <c r="H806" s="407"/>
      <c r="I806" s="406">
        <f t="shared" si="130"/>
        <v>0</v>
      </c>
      <c r="J806" s="412"/>
      <c r="K806" s="423"/>
      <c r="L806" s="406">
        <f t="shared" si="136"/>
        <v>0</v>
      </c>
      <c r="M806" s="407" t="str">
        <f t="shared" si="137"/>
        <v/>
      </c>
      <c r="N806" s="409"/>
      <c r="O806">
        <f t="shared" si="133"/>
        <v>5</v>
      </c>
    </row>
    <row r="807" ht="15.75" spans="1:16">
      <c r="A807" s="410">
        <v>21499</v>
      </c>
      <c r="B807" s="421" t="s">
        <v>747</v>
      </c>
      <c r="C807" s="412"/>
      <c r="D807" s="412">
        <v>0</v>
      </c>
      <c r="E807" s="412"/>
      <c r="F807" s="407"/>
      <c r="G807" s="412">
        <v>0</v>
      </c>
      <c r="H807" s="407"/>
      <c r="I807" s="406">
        <f t="shared" si="130"/>
        <v>0</v>
      </c>
      <c r="J807" s="412"/>
      <c r="K807" s="423"/>
      <c r="L807" s="406">
        <f t="shared" si="136"/>
        <v>0</v>
      </c>
      <c r="M807" s="407" t="str">
        <f t="shared" si="137"/>
        <v/>
      </c>
      <c r="N807" s="409"/>
      <c r="O807">
        <f t="shared" si="133"/>
        <v>5</v>
      </c>
    </row>
    <row r="808" ht="15.75" spans="1:16">
      <c r="A808" s="422">
        <v>2149901</v>
      </c>
      <c r="B808" s="415" t="s">
        <v>748</v>
      </c>
      <c r="C808" s="409">
        <v>0</v>
      </c>
      <c r="D808" s="409">
        <v>0</v>
      </c>
      <c r="E808" s="409">
        <v>0</v>
      </c>
      <c r="F808" s="420"/>
      <c r="G808" s="409">
        <v>0</v>
      </c>
      <c r="H808" s="420"/>
      <c r="I808" s="417">
        <f t="shared" si="130"/>
        <v>0</v>
      </c>
      <c r="J808" s="409">
        <v>0</v>
      </c>
      <c r="K808" s="418"/>
      <c r="L808" s="419">
        <f t="shared" si="136"/>
        <v>0</v>
      </c>
      <c r="M808" s="219" t="str">
        <f t="shared" si="137"/>
        <v/>
      </c>
      <c r="N808" s="409">
        <v>0</v>
      </c>
      <c r="O808">
        <f t="shared" si="133"/>
        <v>7</v>
      </c>
      <c r="P808" t="s">
        <v>156</v>
      </c>
    </row>
    <row r="809" ht="15.75" spans="1:16">
      <c r="A809" s="422">
        <v>2149999</v>
      </c>
      <c r="B809" s="415" t="s">
        <v>747</v>
      </c>
      <c r="C809" s="409">
        <v>0</v>
      </c>
      <c r="D809" s="409">
        <v>0</v>
      </c>
      <c r="E809" s="409">
        <v>0</v>
      </c>
      <c r="F809" s="420"/>
      <c r="G809" s="409">
        <v>0</v>
      </c>
      <c r="H809" s="420"/>
      <c r="I809" s="417">
        <f t="shared" si="130"/>
        <v>0</v>
      </c>
      <c r="J809" s="409">
        <v>0</v>
      </c>
      <c r="K809" s="418"/>
      <c r="L809" s="419">
        <f t="shared" si="136"/>
        <v>0</v>
      </c>
      <c r="M809" s="219" t="str">
        <f t="shared" si="137"/>
        <v/>
      </c>
      <c r="N809" s="409">
        <v>0</v>
      </c>
      <c r="O809">
        <f t="shared" si="133"/>
        <v>7</v>
      </c>
      <c r="P809" t="s">
        <v>156</v>
      </c>
    </row>
    <row r="810" ht="15.75" spans="1:16">
      <c r="A810" s="427">
        <v>215</v>
      </c>
      <c r="B810" s="405" t="s">
        <v>749</v>
      </c>
      <c r="C810" s="412">
        <v>415</v>
      </c>
      <c r="D810" s="406">
        <v>2064</v>
      </c>
      <c r="E810" s="406">
        <v>1408</v>
      </c>
      <c r="F810" s="407">
        <v>0.6822</v>
      </c>
      <c r="G810" s="412">
        <v>582</v>
      </c>
      <c r="H810" s="407">
        <v>0.7046</v>
      </c>
      <c r="I810" s="406">
        <f t="shared" ref="I810:I815" si="138">J810+K810</f>
        <v>760</v>
      </c>
      <c r="J810" s="412">
        <v>460</v>
      </c>
      <c r="K810" s="408">
        <f>SUM(K811,K813,K817,K822,K833,K834,K842)</f>
        <v>300</v>
      </c>
      <c r="L810" s="406">
        <f t="shared" si="136"/>
        <v>345</v>
      </c>
      <c r="M810" s="407">
        <f t="shared" si="137"/>
        <v>0.831325301204819</v>
      </c>
      <c r="N810" s="409">
        <v>826</v>
      </c>
      <c r="O810">
        <f t="shared" si="133"/>
        <v>3</v>
      </c>
    </row>
    <row r="811" ht="15.75" spans="1:16">
      <c r="A811" s="410">
        <v>21501</v>
      </c>
      <c r="B811" s="421" t="s">
        <v>750</v>
      </c>
      <c r="C811" s="412">
        <v>0</v>
      </c>
      <c r="D811" s="412">
        <v>91</v>
      </c>
      <c r="E811" s="412">
        <v>90</v>
      </c>
      <c r="F811" s="407">
        <v>0.989</v>
      </c>
      <c r="G811" s="412">
        <v>90</v>
      </c>
      <c r="H811" s="407"/>
      <c r="I811" s="406">
        <f t="shared" si="138"/>
        <v>0</v>
      </c>
      <c r="J811" s="412">
        <v>0</v>
      </c>
      <c r="K811" s="423">
        <f>SUM(K812:K812)</f>
        <v>0</v>
      </c>
      <c r="L811" s="406">
        <f t="shared" si="136"/>
        <v>0</v>
      </c>
      <c r="M811" s="407" t="str">
        <f t="shared" si="137"/>
        <v/>
      </c>
      <c r="N811" s="409">
        <v>0</v>
      </c>
      <c r="O811">
        <f t="shared" si="133"/>
        <v>5</v>
      </c>
    </row>
    <row r="812" ht="15.75" spans="1:16">
      <c r="A812" s="422">
        <v>2150199</v>
      </c>
      <c r="B812" s="415" t="s">
        <v>751</v>
      </c>
      <c r="C812" s="416">
        <v>0</v>
      </c>
      <c r="D812" s="416">
        <v>91</v>
      </c>
      <c r="E812" s="416">
        <v>90</v>
      </c>
      <c r="F812" s="219">
        <v>0.989</v>
      </c>
      <c r="G812" s="416">
        <v>90</v>
      </c>
      <c r="H812" s="219"/>
      <c r="I812" s="417">
        <f t="shared" si="138"/>
        <v>0</v>
      </c>
      <c r="J812" s="416">
        <v>0</v>
      </c>
      <c r="K812" s="418"/>
      <c r="L812" s="419">
        <f t="shared" si="136"/>
        <v>0</v>
      </c>
      <c r="M812" s="219" t="str">
        <f t="shared" si="137"/>
        <v/>
      </c>
      <c r="N812" s="409">
        <v>0</v>
      </c>
      <c r="O812">
        <f t="shared" si="133"/>
        <v>7</v>
      </c>
    </row>
    <row r="813" ht="15.75" spans="1:16">
      <c r="A813" s="410">
        <v>21502</v>
      </c>
      <c r="B813" s="421" t="s">
        <v>752</v>
      </c>
      <c r="C813" s="412">
        <v>1</v>
      </c>
      <c r="D813" s="406">
        <v>1073</v>
      </c>
      <c r="E813" s="412">
        <v>538</v>
      </c>
      <c r="F813" s="407">
        <v>0.5014</v>
      </c>
      <c r="G813" s="412">
        <v>303</v>
      </c>
      <c r="H813" s="407">
        <v>1.2894</v>
      </c>
      <c r="I813" s="406">
        <f t="shared" si="138"/>
        <v>300</v>
      </c>
      <c r="J813" s="412">
        <v>0</v>
      </c>
      <c r="K813" s="423">
        <f>SUM(K814:K816)</f>
        <v>300</v>
      </c>
      <c r="L813" s="406">
        <f t="shared" si="136"/>
        <v>299</v>
      </c>
      <c r="M813" s="407">
        <f t="shared" si="137"/>
        <v>299</v>
      </c>
      <c r="N813" s="409">
        <v>235</v>
      </c>
      <c r="O813">
        <f t="shared" si="133"/>
        <v>5</v>
      </c>
    </row>
    <row r="814" ht="15.75" spans="1:16">
      <c r="A814" s="422">
        <v>2150205</v>
      </c>
      <c r="B814" s="415" t="s">
        <v>753</v>
      </c>
      <c r="C814" s="416">
        <v>0</v>
      </c>
      <c r="D814" s="416">
        <v>270</v>
      </c>
      <c r="E814" s="416">
        <v>0</v>
      </c>
      <c r="F814" s="219">
        <v>0</v>
      </c>
      <c r="G814" s="416">
        <v>0</v>
      </c>
      <c r="H814" s="219"/>
      <c r="I814" s="417">
        <f t="shared" si="138"/>
        <v>0</v>
      </c>
      <c r="J814" s="416">
        <v>0</v>
      </c>
      <c r="K814" s="418"/>
      <c r="L814" s="419">
        <f t="shared" si="136"/>
        <v>0</v>
      </c>
      <c r="M814" s="219" t="str">
        <f t="shared" si="137"/>
        <v/>
      </c>
      <c r="N814" s="409">
        <v>0</v>
      </c>
      <c r="O814">
        <f t="shared" si="133"/>
        <v>7</v>
      </c>
    </row>
    <row r="815" ht="15.75" spans="1:16">
      <c r="A815" s="422">
        <v>2150207</v>
      </c>
      <c r="B815" s="415" t="s">
        <v>904</v>
      </c>
      <c r="C815" s="416"/>
      <c r="D815" s="416"/>
      <c r="E815" s="416"/>
      <c r="F815" s="219"/>
      <c r="G815" s="416">
        <v>0</v>
      </c>
      <c r="H815" s="219"/>
      <c r="I815" s="417">
        <f t="shared" si="138"/>
        <v>190</v>
      </c>
      <c r="J815" s="416"/>
      <c r="K815" s="418">
        <v>190</v>
      </c>
      <c r="L815" s="419">
        <f t="shared" si="136"/>
        <v>190</v>
      </c>
      <c r="M815" s="219" t="str">
        <f t="shared" si="137"/>
        <v/>
      </c>
      <c r="N815" s="409"/>
      <c r="O815">
        <v>7</v>
      </c>
    </row>
    <row r="816" ht="15.75" spans="1:16">
      <c r="A816" s="422">
        <v>2150299</v>
      </c>
      <c r="B816" s="415" t="s">
        <v>754</v>
      </c>
      <c r="C816" s="416">
        <v>1</v>
      </c>
      <c r="D816" s="416">
        <v>803</v>
      </c>
      <c r="E816" s="416">
        <v>538</v>
      </c>
      <c r="F816" s="219">
        <v>0.67</v>
      </c>
      <c r="G816" s="416">
        <v>303</v>
      </c>
      <c r="H816" s="219">
        <v>1.2894</v>
      </c>
      <c r="I816" s="417">
        <f t="shared" ref="I816:I874" si="139">J816+K816</f>
        <v>110</v>
      </c>
      <c r="J816" s="416">
        <v>0</v>
      </c>
      <c r="K816" s="418">
        <v>110</v>
      </c>
      <c r="L816" s="419">
        <f t="shared" si="136"/>
        <v>109</v>
      </c>
      <c r="M816" s="219">
        <f t="shared" si="137"/>
        <v>109</v>
      </c>
      <c r="N816" s="409">
        <v>235</v>
      </c>
      <c r="O816">
        <f t="shared" ref="O816:O839" si="140">LEN(A816)</f>
        <v>7</v>
      </c>
    </row>
    <row r="817" ht="15.75" spans="1:16">
      <c r="A817" s="410">
        <v>21503</v>
      </c>
      <c r="B817" s="421" t="s">
        <v>755</v>
      </c>
      <c r="C817" s="412">
        <v>0</v>
      </c>
      <c r="D817" s="412">
        <v>0</v>
      </c>
      <c r="E817" s="412"/>
      <c r="F817" s="407"/>
      <c r="G817" s="412">
        <v>0</v>
      </c>
      <c r="H817" s="407"/>
      <c r="I817" s="406">
        <f t="shared" si="139"/>
        <v>0</v>
      </c>
      <c r="J817" s="412"/>
      <c r="K817" s="423"/>
      <c r="L817" s="406">
        <f t="shared" si="136"/>
        <v>0</v>
      </c>
      <c r="M817" s="407" t="str">
        <f t="shared" si="137"/>
        <v/>
      </c>
      <c r="N817" s="409"/>
      <c r="O817">
        <f t="shared" si="140"/>
        <v>5</v>
      </c>
    </row>
    <row r="818" ht="15.75" spans="1:16">
      <c r="A818" s="422">
        <v>2150301</v>
      </c>
      <c r="B818" s="415" t="s">
        <v>152</v>
      </c>
      <c r="C818" s="409">
        <v>0</v>
      </c>
      <c r="D818" s="409">
        <v>0</v>
      </c>
      <c r="E818" s="409">
        <v>0</v>
      </c>
      <c r="F818" s="420"/>
      <c r="G818" s="409">
        <v>0</v>
      </c>
      <c r="H818" s="420"/>
      <c r="I818" s="417">
        <f t="shared" si="139"/>
        <v>0</v>
      </c>
      <c r="J818" s="409">
        <v>0</v>
      </c>
      <c r="K818" s="418"/>
      <c r="L818" s="419">
        <f t="shared" si="136"/>
        <v>0</v>
      </c>
      <c r="M818" s="219" t="str">
        <f t="shared" si="137"/>
        <v/>
      </c>
      <c r="N818" s="409">
        <v>0</v>
      </c>
      <c r="O818">
        <f t="shared" si="140"/>
        <v>7</v>
      </c>
      <c r="P818" t="s">
        <v>156</v>
      </c>
    </row>
    <row r="819" ht="15.75" spans="1:16">
      <c r="A819" s="422">
        <v>2150302</v>
      </c>
      <c r="B819" s="415" t="s">
        <v>153</v>
      </c>
      <c r="C819" s="409">
        <v>0</v>
      </c>
      <c r="D819" s="409">
        <v>0</v>
      </c>
      <c r="E819" s="409">
        <v>0</v>
      </c>
      <c r="F819" s="420"/>
      <c r="G819" s="409">
        <v>0</v>
      </c>
      <c r="H819" s="420"/>
      <c r="I819" s="417">
        <f t="shared" si="139"/>
        <v>0</v>
      </c>
      <c r="J819" s="409">
        <v>0</v>
      </c>
      <c r="K819" s="418"/>
      <c r="L819" s="419">
        <f t="shared" si="136"/>
        <v>0</v>
      </c>
      <c r="M819" s="219" t="str">
        <f t="shared" si="137"/>
        <v/>
      </c>
      <c r="N819" s="409">
        <v>0</v>
      </c>
      <c r="O819">
        <f t="shared" si="140"/>
        <v>7</v>
      </c>
      <c r="P819" t="s">
        <v>156</v>
      </c>
    </row>
    <row r="820" ht="15.75" spans="1:16">
      <c r="A820" s="422">
        <v>2150303</v>
      </c>
      <c r="B820" s="415" t="s">
        <v>154</v>
      </c>
      <c r="C820" s="409">
        <v>0</v>
      </c>
      <c r="D820" s="409">
        <v>0</v>
      </c>
      <c r="E820" s="409">
        <v>0</v>
      </c>
      <c r="F820" s="420"/>
      <c r="G820" s="409">
        <v>0</v>
      </c>
      <c r="H820" s="420"/>
      <c r="I820" s="417">
        <f t="shared" si="139"/>
        <v>0</v>
      </c>
      <c r="J820" s="409">
        <v>0</v>
      </c>
      <c r="K820" s="418"/>
      <c r="L820" s="419">
        <f t="shared" si="136"/>
        <v>0</v>
      </c>
      <c r="M820" s="219" t="str">
        <f t="shared" si="137"/>
        <v/>
      </c>
      <c r="N820" s="409">
        <v>0</v>
      </c>
      <c r="O820">
        <f t="shared" si="140"/>
        <v>7</v>
      </c>
      <c r="P820" t="s">
        <v>156</v>
      </c>
    </row>
    <row r="821" ht="15.75" spans="1:16">
      <c r="A821" s="422">
        <v>2150399</v>
      </c>
      <c r="B821" s="415" t="s">
        <v>756</v>
      </c>
      <c r="C821" s="409">
        <v>0</v>
      </c>
      <c r="D821" s="409">
        <v>0</v>
      </c>
      <c r="E821" s="409">
        <v>0</v>
      </c>
      <c r="F821" s="420"/>
      <c r="G821" s="409">
        <v>0</v>
      </c>
      <c r="H821" s="420"/>
      <c r="I821" s="417">
        <f t="shared" si="139"/>
        <v>0</v>
      </c>
      <c r="J821" s="409">
        <v>0</v>
      </c>
      <c r="K821" s="418"/>
      <c r="L821" s="419">
        <f t="shared" si="136"/>
        <v>0</v>
      </c>
      <c r="M821" s="219" t="str">
        <f t="shared" si="137"/>
        <v/>
      </c>
      <c r="N821" s="409">
        <v>0</v>
      </c>
      <c r="O821">
        <f t="shared" si="140"/>
        <v>7</v>
      </c>
      <c r="P821" t="s">
        <v>156</v>
      </c>
    </row>
    <row r="822" ht="15.75" spans="1:16">
      <c r="A822" s="410">
        <v>21505</v>
      </c>
      <c r="B822" s="421" t="s">
        <v>757</v>
      </c>
      <c r="C822" s="412">
        <v>414</v>
      </c>
      <c r="D822" s="412">
        <v>483</v>
      </c>
      <c r="E822" s="412">
        <v>490</v>
      </c>
      <c r="F822" s="407">
        <v>1.0145</v>
      </c>
      <c r="G822" s="412">
        <v>99</v>
      </c>
      <c r="H822" s="407">
        <v>0.2532</v>
      </c>
      <c r="I822" s="406">
        <f t="shared" si="139"/>
        <v>460</v>
      </c>
      <c r="J822" s="412">
        <v>460</v>
      </c>
      <c r="K822" s="413">
        <f>SUM(K823:K832)</f>
        <v>0</v>
      </c>
      <c r="L822" s="406">
        <f t="shared" si="136"/>
        <v>46</v>
      </c>
      <c r="M822" s="407">
        <f t="shared" si="137"/>
        <v>0.111111111111111</v>
      </c>
      <c r="N822" s="409">
        <v>391</v>
      </c>
      <c r="O822">
        <f t="shared" si="140"/>
        <v>5</v>
      </c>
    </row>
    <row r="823" ht="15.75" spans="1:16">
      <c r="A823" s="422">
        <v>2150501</v>
      </c>
      <c r="B823" s="415" t="s">
        <v>152</v>
      </c>
      <c r="C823" s="416">
        <v>378</v>
      </c>
      <c r="D823" s="416">
        <v>406</v>
      </c>
      <c r="E823" s="416">
        <v>404</v>
      </c>
      <c r="F823" s="219">
        <v>0.9951</v>
      </c>
      <c r="G823" s="416">
        <v>153</v>
      </c>
      <c r="H823" s="219">
        <v>0.6096</v>
      </c>
      <c r="I823" s="417">
        <f t="shared" si="139"/>
        <v>423</v>
      </c>
      <c r="J823" s="416">
        <v>423</v>
      </c>
      <c r="K823" s="418"/>
      <c r="L823" s="419">
        <f t="shared" ref="L823:L834" si="141">I823-C823</f>
        <v>45</v>
      </c>
      <c r="M823" s="219">
        <f t="shared" ref="M823:M834" si="142">IFERROR(L823/C823,"")</f>
        <v>0.119047619047619</v>
      </c>
      <c r="N823" s="409">
        <v>251</v>
      </c>
      <c r="O823">
        <f t="shared" si="140"/>
        <v>7</v>
      </c>
    </row>
    <row r="824" ht="15.75" spans="1:16">
      <c r="A824" s="422">
        <v>2150502</v>
      </c>
      <c r="B824" s="415" t="s">
        <v>153</v>
      </c>
      <c r="C824" s="416">
        <v>36</v>
      </c>
      <c r="D824" s="416">
        <v>48</v>
      </c>
      <c r="E824" s="416">
        <v>57</v>
      </c>
      <c r="F824" s="219">
        <v>1.1875</v>
      </c>
      <c r="G824" s="416">
        <v>-83</v>
      </c>
      <c r="H824" s="219">
        <v>-0.5929</v>
      </c>
      <c r="I824" s="417">
        <f t="shared" si="139"/>
        <v>37</v>
      </c>
      <c r="J824" s="416">
        <v>37</v>
      </c>
      <c r="K824" s="418"/>
      <c r="L824" s="419">
        <f t="shared" si="141"/>
        <v>1</v>
      </c>
      <c r="M824" s="219">
        <f t="shared" si="142"/>
        <v>0.0277777777777778</v>
      </c>
      <c r="N824" s="409">
        <v>140</v>
      </c>
      <c r="O824">
        <f t="shared" si="140"/>
        <v>7</v>
      </c>
    </row>
    <row r="825" ht="15.75" spans="1:16">
      <c r="A825" s="422">
        <v>2150503</v>
      </c>
      <c r="B825" s="415" t="s">
        <v>154</v>
      </c>
      <c r="C825" s="409">
        <v>0</v>
      </c>
      <c r="D825" s="409">
        <v>0</v>
      </c>
      <c r="E825" s="409">
        <v>0</v>
      </c>
      <c r="F825" s="420"/>
      <c r="G825" s="409">
        <v>0</v>
      </c>
      <c r="H825" s="420"/>
      <c r="I825" s="417">
        <f t="shared" si="139"/>
        <v>0</v>
      </c>
      <c r="J825" s="409">
        <v>0</v>
      </c>
      <c r="K825" s="418"/>
      <c r="L825" s="419">
        <f t="shared" si="141"/>
        <v>0</v>
      </c>
      <c r="M825" s="219" t="str">
        <f t="shared" si="142"/>
        <v/>
      </c>
      <c r="N825" s="409">
        <v>0</v>
      </c>
      <c r="O825">
        <f t="shared" si="140"/>
        <v>7</v>
      </c>
      <c r="P825" t="s">
        <v>156</v>
      </c>
    </row>
    <row r="826" ht="15.75" spans="1:16">
      <c r="A826" s="422">
        <v>2150505</v>
      </c>
      <c r="B826" s="415" t="s">
        <v>758</v>
      </c>
      <c r="C826" s="409">
        <v>0</v>
      </c>
      <c r="D826" s="409">
        <v>0</v>
      </c>
      <c r="E826" s="409">
        <v>0</v>
      </c>
      <c r="F826" s="420"/>
      <c r="G826" s="409">
        <v>0</v>
      </c>
      <c r="H826" s="420"/>
      <c r="I826" s="417">
        <f t="shared" si="139"/>
        <v>0</v>
      </c>
      <c r="J826" s="409">
        <v>0</v>
      </c>
      <c r="K826" s="418"/>
      <c r="L826" s="419">
        <f t="shared" si="141"/>
        <v>0</v>
      </c>
      <c r="M826" s="219" t="str">
        <f t="shared" si="142"/>
        <v/>
      </c>
      <c r="N826" s="409">
        <v>0</v>
      </c>
      <c r="O826">
        <f t="shared" si="140"/>
        <v>7</v>
      </c>
      <c r="P826" t="s">
        <v>156</v>
      </c>
    </row>
    <row r="827" ht="15.75" spans="1:16">
      <c r="A827" s="422">
        <v>2150507</v>
      </c>
      <c r="B827" s="415" t="s">
        <v>759</v>
      </c>
      <c r="C827" s="409">
        <v>0</v>
      </c>
      <c r="D827" s="409">
        <v>0</v>
      </c>
      <c r="E827" s="409">
        <v>0</v>
      </c>
      <c r="F827" s="420"/>
      <c r="G827" s="409">
        <v>0</v>
      </c>
      <c r="H827" s="420"/>
      <c r="I827" s="417">
        <f t="shared" si="139"/>
        <v>0</v>
      </c>
      <c r="J827" s="409">
        <v>0</v>
      </c>
      <c r="K827" s="418"/>
      <c r="L827" s="419">
        <f t="shared" si="141"/>
        <v>0</v>
      </c>
      <c r="M827" s="219" t="str">
        <f t="shared" si="142"/>
        <v/>
      </c>
      <c r="N827" s="409">
        <v>0</v>
      </c>
      <c r="O827">
        <f t="shared" si="140"/>
        <v>7</v>
      </c>
      <c r="P827" t="s">
        <v>156</v>
      </c>
    </row>
    <row r="828" ht="15.75" spans="1:16">
      <c r="A828" s="422">
        <v>2150508</v>
      </c>
      <c r="B828" s="415" t="s">
        <v>760</v>
      </c>
      <c r="C828" s="409">
        <v>0</v>
      </c>
      <c r="D828" s="409">
        <v>0</v>
      </c>
      <c r="E828" s="409">
        <v>0</v>
      </c>
      <c r="F828" s="420"/>
      <c r="G828" s="409">
        <v>0</v>
      </c>
      <c r="H828" s="420"/>
      <c r="I828" s="417">
        <f t="shared" si="139"/>
        <v>0</v>
      </c>
      <c r="J828" s="409">
        <v>0</v>
      </c>
      <c r="K828" s="418"/>
      <c r="L828" s="419">
        <f t="shared" si="141"/>
        <v>0</v>
      </c>
      <c r="M828" s="219" t="str">
        <f t="shared" si="142"/>
        <v/>
      </c>
      <c r="N828" s="409">
        <v>0</v>
      </c>
      <c r="O828">
        <f t="shared" si="140"/>
        <v>7</v>
      </c>
      <c r="P828" t="s">
        <v>156</v>
      </c>
    </row>
    <row r="829" ht="15.75" spans="1:16">
      <c r="A829" s="422">
        <v>2150516</v>
      </c>
      <c r="B829" s="415" t="s">
        <v>761</v>
      </c>
      <c r="C829" s="409">
        <v>0</v>
      </c>
      <c r="D829" s="409">
        <v>0</v>
      </c>
      <c r="E829" s="409">
        <v>0</v>
      </c>
      <c r="F829" s="420"/>
      <c r="G829" s="409">
        <v>0</v>
      </c>
      <c r="H829" s="420"/>
      <c r="I829" s="417">
        <f t="shared" si="139"/>
        <v>0</v>
      </c>
      <c r="J829" s="409">
        <v>0</v>
      </c>
      <c r="K829" s="418"/>
      <c r="L829" s="419">
        <f t="shared" si="141"/>
        <v>0</v>
      </c>
      <c r="M829" s="219" t="str">
        <f t="shared" si="142"/>
        <v/>
      </c>
      <c r="N829" s="409">
        <v>0</v>
      </c>
      <c r="O829">
        <f t="shared" si="140"/>
        <v>7</v>
      </c>
      <c r="P829" t="s">
        <v>156</v>
      </c>
    </row>
    <row r="830" ht="15.75" spans="1:16">
      <c r="A830" s="422">
        <v>2150517</v>
      </c>
      <c r="B830" s="415" t="s">
        <v>762</v>
      </c>
      <c r="C830" s="409">
        <v>0</v>
      </c>
      <c r="D830" s="409">
        <v>0</v>
      </c>
      <c r="E830" s="409">
        <v>0</v>
      </c>
      <c r="F830" s="420"/>
      <c r="G830" s="409">
        <v>0</v>
      </c>
      <c r="H830" s="420"/>
      <c r="I830" s="417">
        <f t="shared" si="139"/>
        <v>0</v>
      </c>
      <c r="J830" s="409">
        <v>0</v>
      </c>
      <c r="K830" s="418"/>
      <c r="L830" s="419">
        <f t="shared" si="141"/>
        <v>0</v>
      </c>
      <c r="M830" s="219" t="str">
        <f t="shared" si="142"/>
        <v/>
      </c>
      <c r="N830" s="409">
        <v>0</v>
      </c>
      <c r="O830">
        <f t="shared" si="140"/>
        <v>7</v>
      </c>
      <c r="P830" t="s">
        <v>156</v>
      </c>
    </row>
    <row r="831" ht="15.75" spans="1:16">
      <c r="A831" s="422">
        <v>2150550</v>
      </c>
      <c r="B831" s="415" t="s">
        <v>162</v>
      </c>
      <c r="C831" s="409">
        <v>0</v>
      </c>
      <c r="D831" s="409">
        <v>0</v>
      </c>
      <c r="E831" s="409">
        <v>0</v>
      </c>
      <c r="F831" s="420"/>
      <c r="G831" s="409">
        <v>0</v>
      </c>
      <c r="H831" s="420"/>
      <c r="I831" s="417">
        <f t="shared" si="139"/>
        <v>0</v>
      </c>
      <c r="J831" s="409">
        <v>0</v>
      </c>
      <c r="K831" s="418"/>
      <c r="L831" s="419">
        <f t="shared" si="141"/>
        <v>0</v>
      </c>
      <c r="M831" s="219" t="str">
        <f t="shared" si="142"/>
        <v/>
      </c>
      <c r="N831" s="409">
        <v>0</v>
      </c>
      <c r="O831">
        <f t="shared" si="140"/>
        <v>7</v>
      </c>
      <c r="P831" t="s">
        <v>156</v>
      </c>
    </row>
    <row r="832" ht="15.75" spans="1:16">
      <c r="A832" s="422">
        <v>2150599</v>
      </c>
      <c r="B832" s="415" t="s">
        <v>763</v>
      </c>
      <c r="C832" s="416">
        <v>0</v>
      </c>
      <c r="D832" s="416">
        <v>29</v>
      </c>
      <c r="E832" s="416">
        <v>29</v>
      </c>
      <c r="F832" s="219">
        <v>1</v>
      </c>
      <c r="G832" s="416">
        <v>29</v>
      </c>
      <c r="H832" s="219"/>
      <c r="I832" s="417">
        <f t="shared" si="139"/>
        <v>0</v>
      </c>
      <c r="J832" s="416">
        <v>0</v>
      </c>
      <c r="K832" s="418"/>
      <c r="L832" s="419">
        <f t="shared" si="141"/>
        <v>0</v>
      </c>
      <c r="M832" s="219" t="str">
        <f t="shared" si="142"/>
        <v/>
      </c>
      <c r="N832" s="409">
        <v>0</v>
      </c>
      <c r="O832">
        <f t="shared" si="140"/>
        <v>7</v>
      </c>
    </row>
    <row r="833" ht="15.75" spans="1:16">
      <c r="A833" s="410">
        <v>21507</v>
      </c>
      <c r="B833" s="421" t="s">
        <v>764</v>
      </c>
      <c r="C833" s="412">
        <v>0</v>
      </c>
      <c r="D833" s="412">
        <v>0</v>
      </c>
      <c r="E833" s="412"/>
      <c r="F833" s="407"/>
      <c r="G833" s="412">
        <v>0</v>
      </c>
      <c r="H833" s="407"/>
      <c r="I833" s="406">
        <f t="shared" si="139"/>
        <v>0</v>
      </c>
      <c r="J833" s="412"/>
      <c r="K833" s="423"/>
      <c r="L833" s="406">
        <f t="shared" si="141"/>
        <v>0</v>
      </c>
      <c r="M833" s="407" t="str">
        <f t="shared" si="142"/>
        <v/>
      </c>
      <c r="N833" s="409"/>
      <c r="O833">
        <f t="shared" si="140"/>
        <v>5</v>
      </c>
    </row>
    <row r="834" ht="15.75" spans="1:16">
      <c r="A834" s="410">
        <v>21508</v>
      </c>
      <c r="B834" s="421" t="s">
        <v>765</v>
      </c>
      <c r="C834" s="412">
        <v>0</v>
      </c>
      <c r="D834" s="412">
        <v>417</v>
      </c>
      <c r="E834" s="412">
        <v>290</v>
      </c>
      <c r="F834" s="407">
        <v>0.6954</v>
      </c>
      <c r="G834" s="412">
        <v>290</v>
      </c>
      <c r="H834" s="407"/>
      <c r="I834" s="406">
        <f t="shared" si="139"/>
        <v>0</v>
      </c>
      <c r="J834" s="412">
        <v>0</v>
      </c>
      <c r="K834" s="423">
        <f>SUM(K835:K841)</f>
        <v>0</v>
      </c>
      <c r="L834" s="406">
        <f t="shared" si="141"/>
        <v>0</v>
      </c>
      <c r="M834" s="407" t="str">
        <f t="shared" si="142"/>
        <v/>
      </c>
      <c r="N834" s="409">
        <v>0</v>
      </c>
      <c r="O834">
        <f t="shared" si="140"/>
        <v>5</v>
      </c>
    </row>
    <row r="835" ht="15.75" spans="1:16">
      <c r="A835" s="422">
        <v>2150801</v>
      </c>
      <c r="B835" s="415" t="s">
        <v>152</v>
      </c>
      <c r="C835" s="409">
        <v>0</v>
      </c>
      <c r="D835" s="409">
        <v>0</v>
      </c>
      <c r="E835" s="409">
        <v>0</v>
      </c>
      <c r="F835" s="420"/>
      <c r="G835" s="409">
        <v>0</v>
      </c>
      <c r="H835" s="420"/>
      <c r="I835" s="417">
        <f t="shared" si="139"/>
        <v>0</v>
      </c>
      <c r="J835" s="409">
        <v>0</v>
      </c>
      <c r="K835" s="418"/>
      <c r="L835" s="419">
        <f t="shared" ref="L835:L846" si="143">I835-C835</f>
        <v>0</v>
      </c>
      <c r="M835" s="219" t="str">
        <f t="shared" ref="M835:M846" si="144">IFERROR(L835/C835,"")</f>
        <v/>
      </c>
      <c r="N835" s="409">
        <v>0</v>
      </c>
      <c r="O835">
        <f t="shared" si="140"/>
        <v>7</v>
      </c>
      <c r="P835" t="s">
        <v>156</v>
      </c>
    </row>
    <row r="836" ht="15.75" spans="1:16">
      <c r="A836" s="422">
        <v>2150802</v>
      </c>
      <c r="B836" s="415" t="s">
        <v>153</v>
      </c>
      <c r="C836" s="409">
        <v>0</v>
      </c>
      <c r="D836" s="409">
        <v>0</v>
      </c>
      <c r="E836" s="409">
        <v>0</v>
      </c>
      <c r="F836" s="420"/>
      <c r="G836" s="409">
        <v>0</v>
      </c>
      <c r="H836" s="420"/>
      <c r="I836" s="417">
        <f t="shared" si="139"/>
        <v>0</v>
      </c>
      <c r="J836" s="409">
        <v>0</v>
      </c>
      <c r="K836" s="418"/>
      <c r="L836" s="419">
        <f t="shared" si="143"/>
        <v>0</v>
      </c>
      <c r="M836" s="219" t="str">
        <f t="shared" si="144"/>
        <v/>
      </c>
      <c r="N836" s="409">
        <v>0</v>
      </c>
      <c r="O836">
        <f t="shared" si="140"/>
        <v>7</v>
      </c>
      <c r="P836" t="s">
        <v>156</v>
      </c>
    </row>
    <row r="837" ht="15.75" spans="1:16">
      <c r="A837" s="422">
        <v>2150803</v>
      </c>
      <c r="B837" s="415" t="s">
        <v>154</v>
      </c>
      <c r="C837" s="409">
        <v>0</v>
      </c>
      <c r="D837" s="409">
        <v>0</v>
      </c>
      <c r="E837" s="409">
        <v>0</v>
      </c>
      <c r="F837" s="420"/>
      <c r="G837" s="409">
        <v>0</v>
      </c>
      <c r="H837" s="420"/>
      <c r="I837" s="417">
        <f t="shared" si="139"/>
        <v>0</v>
      </c>
      <c r="J837" s="409">
        <v>0</v>
      </c>
      <c r="K837" s="418"/>
      <c r="L837" s="419">
        <f t="shared" si="143"/>
        <v>0</v>
      </c>
      <c r="M837" s="219" t="str">
        <f t="shared" si="144"/>
        <v/>
      </c>
      <c r="N837" s="409">
        <v>0</v>
      </c>
      <c r="O837">
        <f t="shared" si="140"/>
        <v>7</v>
      </c>
      <c r="P837" t="s">
        <v>156</v>
      </c>
    </row>
    <row r="838" ht="15.75" spans="1:16">
      <c r="A838" s="422">
        <v>2150804</v>
      </c>
      <c r="B838" s="415" t="s">
        <v>766</v>
      </c>
      <c r="C838" s="409">
        <v>0</v>
      </c>
      <c r="D838" s="409">
        <v>0</v>
      </c>
      <c r="E838" s="409">
        <v>0</v>
      </c>
      <c r="F838" s="420"/>
      <c r="G838" s="409">
        <v>0</v>
      </c>
      <c r="H838" s="420"/>
      <c r="I838" s="417">
        <f t="shared" si="139"/>
        <v>0</v>
      </c>
      <c r="J838" s="409">
        <v>0</v>
      </c>
      <c r="K838" s="418"/>
      <c r="L838" s="419">
        <f t="shared" si="143"/>
        <v>0</v>
      </c>
      <c r="M838" s="219" t="str">
        <f t="shared" si="144"/>
        <v/>
      </c>
      <c r="N838" s="409">
        <v>0</v>
      </c>
      <c r="O838">
        <f t="shared" si="140"/>
        <v>7</v>
      </c>
      <c r="P838" t="s">
        <v>156</v>
      </c>
    </row>
    <row r="839" ht="15.75" spans="1:16">
      <c r="A839" s="422">
        <v>2150805</v>
      </c>
      <c r="B839" s="415" t="s">
        <v>767</v>
      </c>
      <c r="C839" s="409">
        <v>0</v>
      </c>
      <c r="D839" s="409">
        <v>0</v>
      </c>
      <c r="E839" s="409">
        <v>0</v>
      </c>
      <c r="F839" s="420"/>
      <c r="G839" s="409">
        <v>0</v>
      </c>
      <c r="H839" s="420"/>
      <c r="I839" s="417">
        <f t="shared" si="139"/>
        <v>0</v>
      </c>
      <c r="J839" s="409">
        <v>0</v>
      </c>
      <c r="K839" s="418"/>
      <c r="L839" s="419">
        <f t="shared" si="143"/>
        <v>0</v>
      </c>
      <c r="M839" s="219" t="str">
        <f t="shared" si="144"/>
        <v/>
      </c>
      <c r="N839" s="409">
        <v>0</v>
      </c>
      <c r="O839">
        <f t="shared" si="140"/>
        <v>7</v>
      </c>
      <c r="P839" t="s">
        <v>156</v>
      </c>
    </row>
    <row r="840" ht="15.75" spans="1:16">
      <c r="A840" s="422">
        <v>2150806</v>
      </c>
      <c r="B840" s="415" t="s">
        <v>768</v>
      </c>
      <c r="C840" s="409">
        <v>0</v>
      </c>
      <c r="D840" s="409">
        <v>0</v>
      </c>
      <c r="E840" s="409">
        <v>0</v>
      </c>
      <c r="F840" s="420"/>
      <c r="G840" s="409">
        <v>0</v>
      </c>
      <c r="H840" s="420"/>
      <c r="I840" s="417">
        <f t="shared" si="139"/>
        <v>0</v>
      </c>
      <c r="J840" s="409">
        <v>0</v>
      </c>
      <c r="K840" s="418"/>
      <c r="L840" s="419">
        <f t="shared" si="143"/>
        <v>0</v>
      </c>
      <c r="M840" s="219" t="str">
        <f t="shared" si="144"/>
        <v/>
      </c>
      <c r="N840" s="409">
        <v>0</v>
      </c>
      <c r="O840">
        <f t="shared" ref="O840:O903" si="145">LEN(A840)</f>
        <v>7</v>
      </c>
      <c r="P840" t="s">
        <v>156</v>
      </c>
    </row>
    <row r="841" ht="15.75" spans="1:16">
      <c r="A841" s="422">
        <v>2150899</v>
      </c>
      <c r="B841" s="415" t="s">
        <v>769</v>
      </c>
      <c r="C841" s="416">
        <v>0</v>
      </c>
      <c r="D841" s="416">
        <v>417</v>
      </c>
      <c r="E841" s="416">
        <v>290</v>
      </c>
      <c r="F841" s="219">
        <v>0.6954</v>
      </c>
      <c r="G841" s="416">
        <v>290</v>
      </c>
      <c r="H841" s="219"/>
      <c r="I841" s="417">
        <f t="shared" si="139"/>
        <v>0</v>
      </c>
      <c r="J841" s="416">
        <v>0</v>
      </c>
      <c r="K841" s="418"/>
      <c r="L841" s="419">
        <f t="shared" si="143"/>
        <v>0</v>
      </c>
      <c r="M841" s="219" t="str">
        <f t="shared" si="144"/>
        <v/>
      </c>
      <c r="N841" s="409">
        <v>0</v>
      </c>
      <c r="O841">
        <f t="shared" si="145"/>
        <v>7</v>
      </c>
    </row>
    <row r="842" ht="15.75" spans="1:16">
      <c r="A842" s="410">
        <v>21599</v>
      </c>
      <c r="B842" s="421" t="s">
        <v>770</v>
      </c>
      <c r="C842" s="412">
        <v>0</v>
      </c>
      <c r="D842" s="412">
        <v>0</v>
      </c>
      <c r="E842" s="412">
        <v>0</v>
      </c>
      <c r="F842" s="407"/>
      <c r="G842" s="412">
        <v>-200</v>
      </c>
      <c r="H842" s="407">
        <v>-1</v>
      </c>
      <c r="I842" s="406">
        <f t="shared" si="139"/>
        <v>0</v>
      </c>
      <c r="J842" s="412">
        <v>0</v>
      </c>
      <c r="K842" s="423">
        <f>SUM(K843:K844)</f>
        <v>0</v>
      </c>
      <c r="L842" s="406">
        <f t="shared" si="143"/>
        <v>0</v>
      </c>
      <c r="M842" s="407" t="str">
        <f t="shared" si="144"/>
        <v/>
      </c>
      <c r="N842" s="409">
        <v>200</v>
      </c>
      <c r="O842">
        <f t="shared" si="145"/>
        <v>5</v>
      </c>
    </row>
    <row r="843" ht="15.75" spans="1:16">
      <c r="A843" s="422">
        <v>2159904</v>
      </c>
      <c r="B843" s="415" t="s">
        <v>771</v>
      </c>
      <c r="C843" s="409">
        <v>0</v>
      </c>
      <c r="D843" s="409">
        <v>0</v>
      </c>
      <c r="E843" s="409">
        <v>0</v>
      </c>
      <c r="F843" s="420"/>
      <c r="G843" s="409">
        <v>0</v>
      </c>
      <c r="H843" s="420"/>
      <c r="I843" s="417">
        <f t="shared" si="139"/>
        <v>0</v>
      </c>
      <c r="J843" s="409">
        <v>0</v>
      </c>
      <c r="K843" s="418"/>
      <c r="L843" s="419">
        <f t="shared" si="143"/>
        <v>0</v>
      </c>
      <c r="M843" s="219" t="str">
        <f t="shared" si="144"/>
        <v/>
      </c>
      <c r="N843" s="409">
        <v>0</v>
      </c>
      <c r="O843">
        <f t="shared" si="145"/>
        <v>7</v>
      </c>
      <c r="P843" t="s">
        <v>156</v>
      </c>
    </row>
    <row r="844" ht="15.75" spans="1:16">
      <c r="A844" s="422">
        <v>2159999</v>
      </c>
      <c r="B844" s="415" t="s">
        <v>772</v>
      </c>
      <c r="C844" s="416">
        <v>0</v>
      </c>
      <c r="D844" s="416">
        <v>0</v>
      </c>
      <c r="E844" s="416">
        <v>0</v>
      </c>
      <c r="F844" s="219"/>
      <c r="G844" s="416">
        <v>-200</v>
      </c>
      <c r="H844" s="219">
        <v>-1</v>
      </c>
      <c r="I844" s="417">
        <f t="shared" si="139"/>
        <v>0</v>
      </c>
      <c r="J844" s="416">
        <v>0</v>
      </c>
      <c r="K844" s="418"/>
      <c r="L844" s="419">
        <f t="shared" si="143"/>
        <v>0</v>
      </c>
      <c r="M844" s="219" t="str">
        <f t="shared" si="144"/>
        <v/>
      </c>
      <c r="N844" s="409">
        <v>200</v>
      </c>
      <c r="O844">
        <f t="shared" si="145"/>
        <v>7</v>
      </c>
    </row>
    <row r="845" ht="15.75" spans="1:16">
      <c r="A845" s="427">
        <v>216</v>
      </c>
      <c r="B845" s="405" t="s">
        <v>773</v>
      </c>
      <c r="C845" s="412">
        <v>553</v>
      </c>
      <c r="D845" s="406">
        <v>4309</v>
      </c>
      <c r="E845" s="406">
        <v>1661</v>
      </c>
      <c r="F845" s="407">
        <v>0.3855</v>
      </c>
      <c r="G845" s="406">
        <v>-2303</v>
      </c>
      <c r="H845" s="407">
        <v>-0.581</v>
      </c>
      <c r="I845" s="406">
        <f t="shared" si="139"/>
        <v>99</v>
      </c>
      <c r="J845" s="412">
        <v>99</v>
      </c>
      <c r="K845" s="408">
        <f>SUM(K846,K856,K862)</f>
        <v>0</v>
      </c>
      <c r="L845" s="406">
        <f t="shared" si="143"/>
        <v>-454</v>
      </c>
      <c r="M845" s="407">
        <f t="shared" si="144"/>
        <v>-0.820976491862568</v>
      </c>
      <c r="N845" s="409">
        <v>3964</v>
      </c>
      <c r="O845">
        <f t="shared" si="145"/>
        <v>3</v>
      </c>
    </row>
    <row r="846" ht="15.75" spans="1:16">
      <c r="A846" s="410">
        <v>21602</v>
      </c>
      <c r="B846" s="421" t="s">
        <v>774</v>
      </c>
      <c r="C846" s="412">
        <v>553</v>
      </c>
      <c r="D846" s="412">
        <v>224</v>
      </c>
      <c r="E846" s="412">
        <v>161</v>
      </c>
      <c r="F846" s="407">
        <v>0.7188</v>
      </c>
      <c r="G846" s="412">
        <v>-100</v>
      </c>
      <c r="H846" s="407">
        <v>-0.3831</v>
      </c>
      <c r="I846" s="406">
        <f t="shared" si="139"/>
        <v>99</v>
      </c>
      <c r="J846" s="412">
        <v>99</v>
      </c>
      <c r="K846" s="413">
        <f>SUM(K847:K855)</f>
        <v>0</v>
      </c>
      <c r="L846" s="406">
        <f t="shared" si="143"/>
        <v>-454</v>
      </c>
      <c r="M846" s="407">
        <f t="shared" si="144"/>
        <v>-0.820976491862568</v>
      </c>
      <c r="N846" s="409">
        <v>261</v>
      </c>
      <c r="O846">
        <f t="shared" si="145"/>
        <v>5</v>
      </c>
    </row>
    <row r="847" ht="15.75" spans="1:16">
      <c r="A847" s="422">
        <v>2160201</v>
      </c>
      <c r="B847" s="415" t="s">
        <v>152</v>
      </c>
      <c r="C847" s="409">
        <v>0</v>
      </c>
      <c r="D847" s="409">
        <v>0</v>
      </c>
      <c r="E847" s="409">
        <v>0</v>
      </c>
      <c r="F847" s="420"/>
      <c r="G847" s="409">
        <v>0</v>
      </c>
      <c r="H847" s="420"/>
      <c r="I847" s="417">
        <f t="shared" si="139"/>
        <v>0</v>
      </c>
      <c r="J847" s="409">
        <v>0</v>
      </c>
      <c r="K847" s="418"/>
      <c r="L847" s="419">
        <f t="shared" ref="L847:L865" si="146">I847-C847</f>
        <v>0</v>
      </c>
      <c r="M847" s="219" t="str">
        <f t="shared" ref="M847:M865" si="147">IFERROR(L847/C847,"")</f>
        <v/>
      </c>
      <c r="N847" s="409">
        <v>0</v>
      </c>
      <c r="O847">
        <f t="shared" si="145"/>
        <v>7</v>
      </c>
      <c r="P847" t="s">
        <v>156</v>
      </c>
    </row>
    <row r="848" ht="15.75" spans="1:16">
      <c r="A848" s="422">
        <v>2160202</v>
      </c>
      <c r="B848" s="415" t="s">
        <v>153</v>
      </c>
      <c r="C848" s="416">
        <v>0</v>
      </c>
      <c r="D848" s="416">
        <v>0</v>
      </c>
      <c r="E848" s="416">
        <v>0</v>
      </c>
      <c r="F848" s="219"/>
      <c r="G848" s="416">
        <v>-1</v>
      </c>
      <c r="H848" s="219">
        <v>-1</v>
      </c>
      <c r="I848" s="417">
        <f t="shared" si="139"/>
        <v>0</v>
      </c>
      <c r="J848" s="416">
        <v>0</v>
      </c>
      <c r="K848" s="418"/>
      <c r="L848" s="419">
        <f t="shared" si="146"/>
        <v>0</v>
      </c>
      <c r="M848" s="219" t="str">
        <f t="shared" si="147"/>
        <v/>
      </c>
      <c r="N848" s="409">
        <v>1</v>
      </c>
      <c r="O848">
        <f t="shared" si="145"/>
        <v>7</v>
      </c>
    </row>
    <row r="849" ht="15.75" spans="1:16">
      <c r="A849" s="422">
        <v>2160203</v>
      </c>
      <c r="B849" s="415" t="s">
        <v>154</v>
      </c>
      <c r="C849" s="409">
        <v>0</v>
      </c>
      <c r="D849" s="409">
        <v>0</v>
      </c>
      <c r="E849" s="409">
        <v>0</v>
      </c>
      <c r="F849" s="420"/>
      <c r="G849" s="409">
        <v>0</v>
      </c>
      <c r="H849" s="420"/>
      <c r="I849" s="417">
        <f t="shared" si="139"/>
        <v>0</v>
      </c>
      <c r="J849" s="409">
        <v>0</v>
      </c>
      <c r="K849" s="418"/>
      <c r="L849" s="419">
        <f t="shared" si="146"/>
        <v>0</v>
      </c>
      <c r="M849" s="219" t="str">
        <f t="shared" si="147"/>
        <v/>
      </c>
      <c r="N849" s="409">
        <v>0</v>
      </c>
      <c r="O849">
        <f t="shared" si="145"/>
        <v>7</v>
      </c>
      <c r="P849" t="s">
        <v>156</v>
      </c>
    </row>
    <row r="850" ht="15.75" spans="1:16">
      <c r="A850" s="422">
        <v>2160216</v>
      </c>
      <c r="B850" s="415" t="s">
        <v>775</v>
      </c>
      <c r="C850" s="409">
        <v>0</v>
      </c>
      <c r="D850" s="409">
        <v>0</v>
      </c>
      <c r="E850" s="409">
        <v>0</v>
      </c>
      <c r="F850" s="420"/>
      <c r="G850" s="409">
        <v>0</v>
      </c>
      <c r="H850" s="420"/>
      <c r="I850" s="417">
        <f t="shared" si="139"/>
        <v>0</v>
      </c>
      <c r="J850" s="409">
        <v>0</v>
      </c>
      <c r="K850" s="418"/>
      <c r="L850" s="419">
        <f t="shared" si="146"/>
        <v>0</v>
      </c>
      <c r="M850" s="219" t="str">
        <f t="shared" si="147"/>
        <v/>
      </c>
      <c r="N850" s="409">
        <v>0</v>
      </c>
      <c r="O850">
        <f t="shared" si="145"/>
        <v>7</v>
      </c>
      <c r="P850" t="s">
        <v>156</v>
      </c>
    </row>
    <row r="851" ht="15.75" spans="1:16">
      <c r="A851" s="422">
        <v>2160217</v>
      </c>
      <c r="B851" s="415" t="s">
        <v>776</v>
      </c>
      <c r="C851" s="409">
        <v>0</v>
      </c>
      <c r="D851" s="409">
        <v>0</v>
      </c>
      <c r="E851" s="409">
        <v>0</v>
      </c>
      <c r="F851" s="420"/>
      <c r="G851" s="409">
        <v>0</v>
      </c>
      <c r="H851" s="420"/>
      <c r="I851" s="417">
        <f t="shared" si="139"/>
        <v>0</v>
      </c>
      <c r="J851" s="409">
        <v>0</v>
      </c>
      <c r="K851" s="418"/>
      <c r="L851" s="419">
        <f t="shared" si="146"/>
        <v>0</v>
      </c>
      <c r="M851" s="219" t="str">
        <f t="shared" si="147"/>
        <v/>
      </c>
      <c r="N851" s="409">
        <v>0</v>
      </c>
      <c r="O851">
        <f t="shared" si="145"/>
        <v>7</v>
      </c>
      <c r="P851" t="s">
        <v>156</v>
      </c>
    </row>
    <row r="852" ht="15.75" spans="1:16">
      <c r="A852" s="422">
        <v>2160218</v>
      </c>
      <c r="B852" s="415" t="s">
        <v>777</v>
      </c>
      <c r="C852" s="409">
        <v>0</v>
      </c>
      <c r="D852" s="409">
        <v>0</v>
      </c>
      <c r="E852" s="409">
        <v>0</v>
      </c>
      <c r="F852" s="420"/>
      <c r="G852" s="409">
        <v>0</v>
      </c>
      <c r="H852" s="420"/>
      <c r="I852" s="417">
        <f t="shared" si="139"/>
        <v>0</v>
      </c>
      <c r="J852" s="409">
        <v>0</v>
      </c>
      <c r="K852" s="418"/>
      <c r="L852" s="419">
        <f t="shared" si="146"/>
        <v>0</v>
      </c>
      <c r="M852" s="219" t="str">
        <f t="shared" si="147"/>
        <v/>
      </c>
      <c r="N852" s="409">
        <v>0</v>
      </c>
      <c r="O852">
        <f t="shared" si="145"/>
        <v>7</v>
      </c>
      <c r="P852" t="s">
        <v>156</v>
      </c>
    </row>
    <row r="853" ht="15.75" spans="1:16">
      <c r="A853" s="422">
        <v>2160219</v>
      </c>
      <c r="B853" s="415" t="s">
        <v>778</v>
      </c>
      <c r="C853" s="409">
        <v>0</v>
      </c>
      <c r="D853" s="409">
        <v>0</v>
      </c>
      <c r="E853" s="409">
        <v>0</v>
      </c>
      <c r="F853" s="420"/>
      <c r="G853" s="409">
        <v>0</v>
      </c>
      <c r="H853" s="420"/>
      <c r="I853" s="417">
        <f t="shared" si="139"/>
        <v>0</v>
      </c>
      <c r="J853" s="409">
        <v>0</v>
      </c>
      <c r="K853" s="418"/>
      <c r="L853" s="419">
        <f t="shared" si="146"/>
        <v>0</v>
      </c>
      <c r="M853" s="219" t="str">
        <f t="shared" si="147"/>
        <v/>
      </c>
      <c r="N853" s="409">
        <v>0</v>
      </c>
      <c r="O853">
        <f t="shared" si="145"/>
        <v>7</v>
      </c>
      <c r="P853" t="s">
        <v>156</v>
      </c>
    </row>
    <row r="854" ht="15.75" spans="1:16">
      <c r="A854" s="422">
        <v>2160250</v>
      </c>
      <c r="B854" s="415" t="s">
        <v>162</v>
      </c>
      <c r="C854" s="416">
        <v>121</v>
      </c>
      <c r="D854" s="416">
        <v>124</v>
      </c>
      <c r="E854" s="416">
        <v>120</v>
      </c>
      <c r="F854" s="219">
        <v>0.9677</v>
      </c>
      <c r="G854" s="416">
        <v>-8</v>
      </c>
      <c r="H854" s="219">
        <v>-0.0625</v>
      </c>
      <c r="I854" s="417">
        <f t="shared" si="139"/>
        <v>99</v>
      </c>
      <c r="J854" s="416">
        <v>99</v>
      </c>
      <c r="K854" s="418"/>
      <c r="L854" s="419">
        <f t="shared" si="146"/>
        <v>-22</v>
      </c>
      <c r="M854" s="219">
        <f t="shared" si="147"/>
        <v>-0.181818181818182</v>
      </c>
      <c r="N854" s="409">
        <v>128</v>
      </c>
      <c r="O854">
        <f t="shared" si="145"/>
        <v>7</v>
      </c>
    </row>
    <row r="855" ht="15.75" spans="1:16">
      <c r="A855" s="422">
        <v>2160299</v>
      </c>
      <c r="B855" s="415" t="s">
        <v>779</v>
      </c>
      <c r="C855" s="416">
        <v>432</v>
      </c>
      <c r="D855" s="416">
        <v>100</v>
      </c>
      <c r="E855" s="416">
        <v>41</v>
      </c>
      <c r="F855" s="219">
        <v>0.41</v>
      </c>
      <c r="G855" s="416">
        <v>-91</v>
      </c>
      <c r="H855" s="219">
        <v>-0.6894</v>
      </c>
      <c r="I855" s="417">
        <f t="shared" si="139"/>
        <v>0</v>
      </c>
      <c r="J855" s="416">
        <v>0</v>
      </c>
      <c r="K855" s="418"/>
      <c r="L855" s="419">
        <f t="shared" si="146"/>
        <v>-432</v>
      </c>
      <c r="M855" s="219">
        <f t="shared" si="147"/>
        <v>-1</v>
      </c>
      <c r="N855" s="409">
        <v>132</v>
      </c>
      <c r="O855">
        <f t="shared" si="145"/>
        <v>7</v>
      </c>
    </row>
    <row r="856" ht="15.75" spans="1:16">
      <c r="A856" s="410">
        <v>21606</v>
      </c>
      <c r="B856" s="421" t="s">
        <v>780</v>
      </c>
      <c r="C856" s="412"/>
      <c r="D856" s="412"/>
      <c r="E856" s="412"/>
      <c r="F856" s="407"/>
      <c r="G856" s="412">
        <v>0</v>
      </c>
      <c r="H856" s="407"/>
      <c r="I856" s="406">
        <f t="shared" si="139"/>
        <v>0</v>
      </c>
      <c r="J856" s="412"/>
      <c r="K856" s="423"/>
      <c r="L856" s="406">
        <f t="shared" si="146"/>
        <v>0</v>
      </c>
      <c r="M856" s="407" t="str">
        <f t="shared" si="147"/>
        <v/>
      </c>
      <c r="N856" s="409"/>
      <c r="O856">
        <f t="shared" si="145"/>
        <v>5</v>
      </c>
    </row>
    <row r="857" ht="15.75" spans="1:16">
      <c r="A857" s="422">
        <v>2160601</v>
      </c>
      <c r="B857" s="415" t="s">
        <v>152</v>
      </c>
      <c r="C857" s="409">
        <v>0</v>
      </c>
      <c r="D857" s="409">
        <v>0</v>
      </c>
      <c r="E857" s="409">
        <v>0</v>
      </c>
      <c r="F857" s="420"/>
      <c r="G857" s="409">
        <v>0</v>
      </c>
      <c r="H857" s="420"/>
      <c r="I857" s="417">
        <f t="shared" si="139"/>
        <v>0</v>
      </c>
      <c r="J857" s="409">
        <v>0</v>
      </c>
      <c r="K857" s="418"/>
      <c r="L857" s="419">
        <f t="shared" si="146"/>
        <v>0</v>
      </c>
      <c r="M857" s="219" t="str">
        <f t="shared" si="147"/>
        <v/>
      </c>
      <c r="N857" s="409">
        <v>0</v>
      </c>
      <c r="O857">
        <f t="shared" si="145"/>
        <v>7</v>
      </c>
      <c r="P857" t="s">
        <v>156</v>
      </c>
    </row>
    <row r="858" ht="15.75" spans="1:16">
      <c r="A858" s="422">
        <v>2160602</v>
      </c>
      <c r="B858" s="415" t="s">
        <v>153</v>
      </c>
      <c r="C858" s="409">
        <v>0</v>
      </c>
      <c r="D858" s="409">
        <v>0</v>
      </c>
      <c r="E858" s="409">
        <v>0</v>
      </c>
      <c r="F858" s="420"/>
      <c r="G858" s="409">
        <v>0</v>
      </c>
      <c r="H858" s="420"/>
      <c r="I858" s="417">
        <f t="shared" si="139"/>
        <v>0</v>
      </c>
      <c r="J858" s="409">
        <v>0</v>
      </c>
      <c r="K858" s="418"/>
      <c r="L858" s="419">
        <f t="shared" si="146"/>
        <v>0</v>
      </c>
      <c r="M858" s="219" t="str">
        <f t="shared" si="147"/>
        <v/>
      </c>
      <c r="N858" s="409">
        <v>0</v>
      </c>
      <c r="O858">
        <f t="shared" si="145"/>
        <v>7</v>
      </c>
      <c r="P858" t="s">
        <v>156</v>
      </c>
    </row>
    <row r="859" ht="15.75" spans="1:16">
      <c r="A859" s="422">
        <v>2160603</v>
      </c>
      <c r="B859" s="415" t="s">
        <v>154</v>
      </c>
      <c r="C859" s="409">
        <v>0</v>
      </c>
      <c r="D859" s="409">
        <v>0</v>
      </c>
      <c r="E859" s="409">
        <v>0</v>
      </c>
      <c r="F859" s="420"/>
      <c r="G859" s="409">
        <v>0</v>
      </c>
      <c r="H859" s="420"/>
      <c r="I859" s="417">
        <f t="shared" si="139"/>
        <v>0</v>
      </c>
      <c r="J859" s="409">
        <v>0</v>
      </c>
      <c r="K859" s="418"/>
      <c r="L859" s="419">
        <f t="shared" si="146"/>
        <v>0</v>
      </c>
      <c r="M859" s="219" t="str">
        <f t="shared" si="147"/>
        <v/>
      </c>
      <c r="N859" s="409">
        <v>0</v>
      </c>
      <c r="O859">
        <f t="shared" si="145"/>
        <v>7</v>
      </c>
      <c r="P859" t="s">
        <v>156</v>
      </c>
    </row>
    <row r="860" ht="15.75" spans="1:16">
      <c r="A860" s="422">
        <v>2160607</v>
      </c>
      <c r="B860" s="415" t="s">
        <v>781</v>
      </c>
      <c r="C860" s="409">
        <v>0</v>
      </c>
      <c r="D860" s="409">
        <v>0</v>
      </c>
      <c r="E860" s="409">
        <v>0</v>
      </c>
      <c r="F860" s="420"/>
      <c r="G860" s="409">
        <v>0</v>
      </c>
      <c r="H860" s="420"/>
      <c r="I860" s="417">
        <f t="shared" si="139"/>
        <v>0</v>
      </c>
      <c r="J860" s="409">
        <v>0</v>
      </c>
      <c r="K860" s="418"/>
      <c r="L860" s="419">
        <f t="shared" si="146"/>
        <v>0</v>
      </c>
      <c r="M860" s="219" t="str">
        <f t="shared" si="147"/>
        <v/>
      </c>
      <c r="N860" s="409">
        <v>0</v>
      </c>
      <c r="O860">
        <f t="shared" si="145"/>
        <v>7</v>
      </c>
      <c r="P860" t="s">
        <v>156</v>
      </c>
    </row>
    <row r="861" ht="15.75" spans="1:16">
      <c r="A861" s="422">
        <v>2160699</v>
      </c>
      <c r="B861" s="415" t="s">
        <v>782</v>
      </c>
      <c r="C861" s="409">
        <v>0</v>
      </c>
      <c r="D861" s="409">
        <v>0</v>
      </c>
      <c r="E861" s="409">
        <v>0</v>
      </c>
      <c r="F861" s="420"/>
      <c r="G861" s="409">
        <v>0</v>
      </c>
      <c r="H861" s="420"/>
      <c r="I861" s="417">
        <f t="shared" si="139"/>
        <v>0</v>
      </c>
      <c r="J861" s="409">
        <v>0</v>
      </c>
      <c r="K861" s="418"/>
      <c r="L861" s="419">
        <f t="shared" si="146"/>
        <v>0</v>
      </c>
      <c r="M861" s="219" t="str">
        <f t="shared" si="147"/>
        <v/>
      </c>
      <c r="N861" s="409">
        <v>0</v>
      </c>
      <c r="O861">
        <f t="shared" si="145"/>
        <v>7</v>
      </c>
      <c r="P861" t="s">
        <v>156</v>
      </c>
    </row>
    <row r="862" ht="15.75" spans="1:16">
      <c r="A862" s="410">
        <v>21699</v>
      </c>
      <c r="B862" s="421" t="s">
        <v>783</v>
      </c>
      <c r="C862" s="412">
        <v>0</v>
      </c>
      <c r="D862" s="406">
        <v>4085</v>
      </c>
      <c r="E862" s="406">
        <v>1500</v>
      </c>
      <c r="F862" s="407">
        <v>0.3672</v>
      </c>
      <c r="G862" s="406">
        <v>-2203</v>
      </c>
      <c r="H862" s="407">
        <v>-0.5949</v>
      </c>
      <c r="I862" s="406">
        <f t="shared" si="139"/>
        <v>0</v>
      </c>
      <c r="J862" s="412">
        <v>0</v>
      </c>
      <c r="K862" s="423">
        <f>K863</f>
        <v>0</v>
      </c>
      <c r="L862" s="406">
        <f t="shared" si="146"/>
        <v>0</v>
      </c>
      <c r="M862" s="407" t="str">
        <f t="shared" si="147"/>
        <v/>
      </c>
      <c r="N862" s="409">
        <v>3703</v>
      </c>
      <c r="O862">
        <f t="shared" si="145"/>
        <v>5</v>
      </c>
    </row>
    <row r="863" ht="15.75" spans="1:16">
      <c r="A863" s="422">
        <v>2169999</v>
      </c>
      <c r="B863" s="415" t="s">
        <v>783</v>
      </c>
      <c r="C863" s="416">
        <v>0</v>
      </c>
      <c r="D863" s="417">
        <v>4085</v>
      </c>
      <c r="E863" s="416">
        <v>1500</v>
      </c>
      <c r="F863" s="219">
        <v>0.3672</v>
      </c>
      <c r="G863" s="417">
        <v>-2203</v>
      </c>
      <c r="H863" s="219">
        <v>-0.5949</v>
      </c>
      <c r="I863" s="417">
        <f t="shared" si="139"/>
        <v>0</v>
      </c>
      <c r="J863" s="416">
        <v>0</v>
      </c>
      <c r="K863" s="418"/>
      <c r="L863" s="419">
        <f t="shared" si="146"/>
        <v>0</v>
      </c>
      <c r="M863" s="219" t="str">
        <f t="shared" si="147"/>
        <v/>
      </c>
      <c r="N863" s="409">
        <v>3703</v>
      </c>
      <c r="O863">
        <f t="shared" si="145"/>
        <v>7</v>
      </c>
    </row>
    <row r="864" ht="15.75" spans="1:16">
      <c r="A864" s="427">
        <v>217</v>
      </c>
      <c r="B864" s="405" t="s">
        <v>784</v>
      </c>
      <c r="C864" s="412">
        <v>148</v>
      </c>
      <c r="D864" s="406">
        <v>1236</v>
      </c>
      <c r="E864" s="406">
        <v>1245</v>
      </c>
      <c r="F864" s="407">
        <v>1.0073</v>
      </c>
      <c r="G864" s="412">
        <v>-722</v>
      </c>
      <c r="H864" s="407">
        <v>-0.3671</v>
      </c>
      <c r="I864" s="406">
        <f t="shared" si="139"/>
        <v>1838</v>
      </c>
      <c r="J864" s="406">
        <v>1838</v>
      </c>
      <c r="K864" s="408">
        <f>SUM(K865,K872,K873,K879,K880)</f>
        <v>0</v>
      </c>
      <c r="L864" s="406">
        <f t="shared" si="146"/>
        <v>1690</v>
      </c>
      <c r="M864" s="407">
        <f t="shared" si="147"/>
        <v>11.4189189189189</v>
      </c>
      <c r="N864" s="409">
        <v>1967</v>
      </c>
      <c r="O864">
        <f t="shared" si="145"/>
        <v>3</v>
      </c>
    </row>
    <row r="865" ht="15.75" spans="1:16">
      <c r="A865" s="410">
        <v>21701</v>
      </c>
      <c r="B865" s="421" t="s">
        <v>785</v>
      </c>
      <c r="C865" s="412">
        <v>0</v>
      </c>
      <c r="D865" s="412">
        <v>25</v>
      </c>
      <c r="E865" s="412">
        <v>0</v>
      </c>
      <c r="F865" s="407">
        <v>0</v>
      </c>
      <c r="G865" s="412">
        <v>-15</v>
      </c>
      <c r="H865" s="407">
        <v>-1</v>
      </c>
      <c r="I865" s="406">
        <f t="shared" si="139"/>
        <v>0</v>
      </c>
      <c r="J865" s="412">
        <v>0</v>
      </c>
      <c r="K865" s="408">
        <f>SUM(K866:K871)</f>
        <v>0</v>
      </c>
      <c r="L865" s="406">
        <f t="shared" si="146"/>
        <v>0</v>
      </c>
      <c r="M865" s="407" t="str">
        <f t="shared" si="147"/>
        <v/>
      </c>
      <c r="N865" s="409">
        <v>15</v>
      </c>
      <c r="O865">
        <f t="shared" si="145"/>
        <v>5</v>
      </c>
    </row>
    <row r="866" ht="15.75" spans="1:16">
      <c r="A866" s="422">
        <v>2170101</v>
      </c>
      <c r="B866" s="415" t="s">
        <v>152</v>
      </c>
      <c r="C866" s="416">
        <v>0</v>
      </c>
      <c r="D866" s="416">
        <v>25</v>
      </c>
      <c r="E866" s="416">
        <v>0</v>
      </c>
      <c r="F866" s="219">
        <v>0</v>
      </c>
      <c r="G866" s="416">
        <v>0</v>
      </c>
      <c r="H866" s="219"/>
      <c r="I866" s="417">
        <f t="shared" si="139"/>
        <v>0</v>
      </c>
      <c r="J866" s="416">
        <v>0</v>
      </c>
      <c r="K866" s="418"/>
      <c r="L866" s="419">
        <f t="shared" ref="L866:L884" si="148">I866-C866</f>
        <v>0</v>
      </c>
      <c r="M866" s="219" t="str">
        <f t="shared" ref="M866:M884" si="149">IFERROR(L866/C866,"")</f>
        <v/>
      </c>
      <c r="N866" s="409">
        <v>0</v>
      </c>
      <c r="O866">
        <f t="shared" si="145"/>
        <v>7</v>
      </c>
    </row>
    <row r="867" ht="15.75" spans="1:16">
      <c r="A867" s="422">
        <v>2170102</v>
      </c>
      <c r="B867" s="415" t="s">
        <v>153</v>
      </c>
      <c r="C867" s="409">
        <v>0</v>
      </c>
      <c r="D867" s="409">
        <v>0</v>
      </c>
      <c r="E867" s="409">
        <v>0</v>
      </c>
      <c r="F867" s="420"/>
      <c r="G867" s="409">
        <v>0</v>
      </c>
      <c r="H867" s="420"/>
      <c r="I867" s="417">
        <f t="shared" si="139"/>
        <v>0</v>
      </c>
      <c r="J867" s="409">
        <v>0</v>
      </c>
      <c r="K867" s="418"/>
      <c r="L867" s="419">
        <f t="shared" si="148"/>
        <v>0</v>
      </c>
      <c r="M867" s="219" t="str">
        <f t="shared" si="149"/>
        <v/>
      </c>
      <c r="N867" s="409">
        <v>0</v>
      </c>
      <c r="O867">
        <f t="shared" si="145"/>
        <v>7</v>
      </c>
      <c r="P867" t="s">
        <v>156</v>
      </c>
    </row>
    <row r="868" ht="15.75" spans="1:16">
      <c r="A868" s="422">
        <v>2170103</v>
      </c>
      <c r="B868" s="415" t="s">
        <v>154</v>
      </c>
      <c r="C868" s="409">
        <v>0</v>
      </c>
      <c r="D868" s="409">
        <v>0</v>
      </c>
      <c r="E868" s="409">
        <v>0</v>
      </c>
      <c r="F868" s="420"/>
      <c r="G868" s="409">
        <v>0</v>
      </c>
      <c r="H868" s="420"/>
      <c r="I868" s="417">
        <f t="shared" si="139"/>
        <v>0</v>
      </c>
      <c r="J868" s="409">
        <v>0</v>
      </c>
      <c r="K868" s="418"/>
      <c r="L868" s="419">
        <f t="shared" si="148"/>
        <v>0</v>
      </c>
      <c r="M868" s="219" t="str">
        <f t="shared" si="149"/>
        <v/>
      </c>
      <c r="N868" s="409">
        <v>0</v>
      </c>
      <c r="O868">
        <f t="shared" si="145"/>
        <v>7</v>
      </c>
      <c r="P868" t="s">
        <v>156</v>
      </c>
    </row>
    <row r="869" ht="15.75" spans="1:16">
      <c r="A869" s="422">
        <v>2170104</v>
      </c>
      <c r="B869" s="415" t="s">
        <v>786</v>
      </c>
      <c r="C869" s="409">
        <v>0</v>
      </c>
      <c r="D869" s="409">
        <v>0</v>
      </c>
      <c r="E869" s="409">
        <v>0</v>
      </c>
      <c r="F869" s="420"/>
      <c r="G869" s="409">
        <v>0</v>
      </c>
      <c r="H869" s="420"/>
      <c r="I869" s="417">
        <f t="shared" si="139"/>
        <v>0</v>
      </c>
      <c r="J869" s="409">
        <v>0</v>
      </c>
      <c r="K869" s="418"/>
      <c r="L869" s="419">
        <f t="shared" si="148"/>
        <v>0</v>
      </c>
      <c r="M869" s="219" t="str">
        <f t="shared" si="149"/>
        <v/>
      </c>
      <c r="N869" s="409">
        <v>0</v>
      </c>
      <c r="O869">
        <f t="shared" si="145"/>
        <v>7</v>
      </c>
      <c r="P869" t="s">
        <v>156</v>
      </c>
    </row>
    <row r="870" ht="15.75" spans="1:16">
      <c r="A870" s="422">
        <v>2170150</v>
      </c>
      <c r="B870" s="415" t="s">
        <v>162</v>
      </c>
      <c r="C870" s="409">
        <v>0</v>
      </c>
      <c r="D870" s="409">
        <v>0</v>
      </c>
      <c r="E870" s="409">
        <v>0</v>
      </c>
      <c r="F870" s="420"/>
      <c r="G870" s="409">
        <v>0</v>
      </c>
      <c r="H870" s="420"/>
      <c r="I870" s="417">
        <f t="shared" si="139"/>
        <v>0</v>
      </c>
      <c r="J870" s="409">
        <v>0</v>
      </c>
      <c r="K870" s="418"/>
      <c r="L870" s="419">
        <f t="shared" si="148"/>
        <v>0</v>
      </c>
      <c r="M870" s="219" t="str">
        <f t="shared" si="149"/>
        <v/>
      </c>
      <c r="N870" s="409">
        <v>0</v>
      </c>
      <c r="O870">
        <f t="shared" si="145"/>
        <v>7</v>
      </c>
      <c r="P870" t="s">
        <v>156</v>
      </c>
    </row>
    <row r="871" ht="15.75" spans="1:16">
      <c r="A871" s="422">
        <v>2170199</v>
      </c>
      <c r="B871" s="415" t="s">
        <v>787</v>
      </c>
      <c r="C871" s="416">
        <v>0</v>
      </c>
      <c r="D871" s="416">
        <v>0</v>
      </c>
      <c r="E871" s="416">
        <v>0</v>
      </c>
      <c r="F871" s="219"/>
      <c r="G871" s="416">
        <v>-15</v>
      </c>
      <c r="H871" s="219">
        <v>-1</v>
      </c>
      <c r="I871" s="417">
        <f t="shared" si="139"/>
        <v>0</v>
      </c>
      <c r="J871" s="416">
        <v>0</v>
      </c>
      <c r="K871" s="418"/>
      <c r="L871" s="419">
        <f t="shared" si="148"/>
        <v>0</v>
      </c>
      <c r="M871" s="219" t="str">
        <f t="shared" si="149"/>
        <v/>
      </c>
      <c r="N871" s="409">
        <v>15</v>
      </c>
      <c r="O871">
        <f t="shared" si="145"/>
        <v>7</v>
      </c>
    </row>
    <row r="872" ht="15.75" spans="1:16">
      <c r="A872" s="410">
        <v>21702</v>
      </c>
      <c r="B872" s="421" t="s">
        <v>788</v>
      </c>
      <c r="C872" s="412">
        <v>0</v>
      </c>
      <c r="D872" s="412">
        <v>0</v>
      </c>
      <c r="E872" s="412">
        <v>0</v>
      </c>
      <c r="F872" s="407"/>
      <c r="G872" s="412">
        <v>0</v>
      </c>
      <c r="H872" s="407"/>
      <c r="I872" s="406">
        <f t="shared" si="139"/>
        <v>0</v>
      </c>
      <c r="J872" s="412">
        <v>0</v>
      </c>
      <c r="K872" s="423">
        <v>0</v>
      </c>
      <c r="L872" s="406">
        <f t="shared" si="148"/>
        <v>0</v>
      </c>
      <c r="M872" s="407" t="str">
        <f t="shared" si="149"/>
        <v/>
      </c>
      <c r="N872" s="409">
        <v>0</v>
      </c>
      <c r="O872">
        <f t="shared" si="145"/>
        <v>5</v>
      </c>
    </row>
    <row r="873" ht="15.75" spans="1:16">
      <c r="A873" s="410">
        <v>21703</v>
      </c>
      <c r="B873" s="421" t="s">
        <v>789</v>
      </c>
      <c r="C873" s="412">
        <v>148</v>
      </c>
      <c r="D873" s="406">
        <v>1211</v>
      </c>
      <c r="E873" s="406">
        <v>1222</v>
      </c>
      <c r="F873" s="407">
        <v>1.0091</v>
      </c>
      <c r="G873" s="412">
        <v>-730</v>
      </c>
      <c r="H873" s="407">
        <v>-0.374</v>
      </c>
      <c r="I873" s="406">
        <f t="shared" si="139"/>
        <v>1800</v>
      </c>
      <c r="J873" s="406">
        <v>1800</v>
      </c>
      <c r="K873" s="423">
        <f>SUM(K874:K878)</f>
        <v>0</v>
      </c>
      <c r="L873" s="406">
        <f t="shared" si="148"/>
        <v>1652</v>
      </c>
      <c r="M873" s="407">
        <f t="shared" si="149"/>
        <v>11.1621621621622</v>
      </c>
      <c r="N873" s="409">
        <v>1952</v>
      </c>
      <c r="O873">
        <f t="shared" si="145"/>
        <v>5</v>
      </c>
    </row>
    <row r="874" ht="15.75" spans="1:16">
      <c r="A874" s="422">
        <v>2170301</v>
      </c>
      <c r="B874" s="415" t="s">
        <v>790</v>
      </c>
      <c r="C874" s="409">
        <v>0</v>
      </c>
      <c r="D874" s="409">
        <v>0</v>
      </c>
      <c r="E874" s="409">
        <v>0</v>
      </c>
      <c r="F874" s="420"/>
      <c r="G874" s="409">
        <v>0</v>
      </c>
      <c r="H874" s="420"/>
      <c r="I874" s="417">
        <f t="shared" si="139"/>
        <v>0</v>
      </c>
      <c r="J874" s="409">
        <v>0</v>
      </c>
      <c r="K874" s="418"/>
      <c r="L874" s="419">
        <f t="shared" si="148"/>
        <v>0</v>
      </c>
      <c r="M874" s="219" t="str">
        <f t="shared" si="149"/>
        <v/>
      </c>
      <c r="N874" s="409">
        <v>0</v>
      </c>
      <c r="O874">
        <f t="shared" si="145"/>
        <v>7</v>
      </c>
      <c r="P874" t="s">
        <v>156</v>
      </c>
    </row>
    <row r="875" ht="15.75" spans="1:16">
      <c r="A875" s="422">
        <v>2170302</v>
      </c>
      <c r="B875" s="415" t="s">
        <v>791</v>
      </c>
      <c r="C875" s="416">
        <v>148</v>
      </c>
      <c r="D875" s="416">
        <v>711</v>
      </c>
      <c r="E875" s="416">
        <v>691</v>
      </c>
      <c r="F875" s="219">
        <v>0.9719</v>
      </c>
      <c r="G875" s="417">
        <v>-1058</v>
      </c>
      <c r="H875" s="219">
        <v>-0.6049</v>
      </c>
      <c r="I875" s="417">
        <f t="shared" ref="I875:I938" si="150">J875+K875</f>
        <v>0</v>
      </c>
      <c r="J875" s="416">
        <v>0</v>
      </c>
      <c r="K875" s="418"/>
      <c r="L875" s="419">
        <f t="shared" si="148"/>
        <v>-148</v>
      </c>
      <c r="M875" s="219">
        <f t="shared" si="149"/>
        <v>-1</v>
      </c>
      <c r="N875" s="409">
        <v>1749</v>
      </c>
      <c r="O875">
        <f t="shared" si="145"/>
        <v>7</v>
      </c>
    </row>
    <row r="876" ht="15.75" spans="1:16">
      <c r="A876" s="422">
        <v>2170303</v>
      </c>
      <c r="B876" s="415" t="s">
        <v>792</v>
      </c>
      <c r="C876" s="409">
        <v>0</v>
      </c>
      <c r="D876" s="409">
        <v>0</v>
      </c>
      <c r="E876" s="409">
        <v>0</v>
      </c>
      <c r="F876" s="420"/>
      <c r="G876" s="409">
        <v>0</v>
      </c>
      <c r="H876" s="420"/>
      <c r="I876" s="417">
        <f t="shared" si="150"/>
        <v>0</v>
      </c>
      <c r="J876" s="409">
        <v>0</v>
      </c>
      <c r="K876" s="418"/>
      <c r="L876" s="419">
        <f t="shared" si="148"/>
        <v>0</v>
      </c>
      <c r="M876" s="219" t="str">
        <f t="shared" si="149"/>
        <v/>
      </c>
      <c r="N876" s="409">
        <v>0</v>
      </c>
      <c r="O876">
        <f t="shared" si="145"/>
        <v>7</v>
      </c>
      <c r="P876" t="s">
        <v>156</v>
      </c>
    </row>
    <row r="877" ht="15.75" spans="1:16">
      <c r="A877" s="422">
        <v>2170304</v>
      </c>
      <c r="B877" s="415" t="s">
        <v>793</v>
      </c>
      <c r="C877" s="409">
        <v>0</v>
      </c>
      <c r="D877" s="409">
        <v>0</v>
      </c>
      <c r="E877" s="409">
        <v>0</v>
      </c>
      <c r="F877" s="420"/>
      <c r="G877" s="409">
        <v>0</v>
      </c>
      <c r="H877" s="420"/>
      <c r="I877" s="417">
        <f t="shared" si="150"/>
        <v>0</v>
      </c>
      <c r="J877" s="409">
        <v>0</v>
      </c>
      <c r="K877" s="418"/>
      <c r="L877" s="419">
        <f t="shared" si="148"/>
        <v>0</v>
      </c>
      <c r="M877" s="219" t="str">
        <f t="shared" si="149"/>
        <v/>
      </c>
      <c r="N877" s="409">
        <v>0</v>
      </c>
      <c r="O877">
        <f t="shared" si="145"/>
        <v>7</v>
      </c>
      <c r="P877" t="s">
        <v>156</v>
      </c>
    </row>
    <row r="878" ht="15.75" spans="1:16">
      <c r="A878" s="422">
        <v>2170399</v>
      </c>
      <c r="B878" s="415" t="s">
        <v>794</v>
      </c>
      <c r="C878" s="416">
        <v>0</v>
      </c>
      <c r="D878" s="416">
        <v>500</v>
      </c>
      <c r="E878" s="416">
        <v>531</v>
      </c>
      <c r="F878" s="219">
        <v>1.062</v>
      </c>
      <c r="G878" s="416">
        <v>328</v>
      </c>
      <c r="H878" s="219">
        <v>1.6158</v>
      </c>
      <c r="I878" s="417">
        <f t="shared" si="150"/>
        <v>1800</v>
      </c>
      <c r="J878" s="416">
        <v>1800</v>
      </c>
      <c r="K878" s="418"/>
      <c r="L878" s="419">
        <f t="shared" si="148"/>
        <v>1800</v>
      </c>
      <c r="M878" s="219" t="str">
        <f t="shared" si="149"/>
        <v/>
      </c>
      <c r="N878" s="409">
        <v>203</v>
      </c>
      <c r="O878">
        <f t="shared" si="145"/>
        <v>7</v>
      </c>
    </row>
    <row r="879" ht="15.75" spans="1:16">
      <c r="A879" s="410">
        <v>21704</v>
      </c>
      <c r="B879" s="421" t="s">
        <v>795</v>
      </c>
      <c r="C879" s="412"/>
      <c r="D879" s="412"/>
      <c r="E879" s="412"/>
      <c r="F879" s="407"/>
      <c r="G879" s="412">
        <v>0</v>
      </c>
      <c r="H879" s="407"/>
      <c r="I879" s="406">
        <f t="shared" si="150"/>
        <v>0</v>
      </c>
      <c r="J879" s="412"/>
      <c r="K879" s="423"/>
      <c r="L879" s="406">
        <f t="shared" si="148"/>
        <v>0</v>
      </c>
      <c r="M879" s="407" t="str">
        <f t="shared" si="149"/>
        <v/>
      </c>
      <c r="N879" s="409"/>
      <c r="O879">
        <f t="shared" si="145"/>
        <v>5</v>
      </c>
    </row>
    <row r="880" ht="15.75" spans="1:16">
      <c r="A880" s="410">
        <v>21799</v>
      </c>
      <c r="B880" s="421" t="s">
        <v>796</v>
      </c>
      <c r="C880" s="412">
        <v>0</v>
      </c>
      <c r="D880" s="412">
        <v>0</v>
      </c>
      <c r="E880" s="412">
        <v>23</v>
      </c>
      <c r="F880" s="407"/>
      <c r="G880" s="412">
        <v>23</v>
      </c>
      <c r="H880" s="407"/>
      <c r="I880" s="406">
        <f t="shared" si="150"/>
        <v>38</v>
      </c>
      <c r="J880" s="412">
        <v>38</v>
      </c>
      <c r="K880" s="423">
        <f>SUM(K881,K882)</f>
        <v>0</v>
      </c>
      <c r="L880" s="406">
        <f t="shared" si="148"/>
        <v>38</v>
      </c>
      <c r="M880" s="407" t="str">
        <f t="shared" si="149"/>
        <v/>
      </c>
      <c r="N880" s="409">
        <v>0</v>
      </c>
      <c r="O880">
        <f t="shared" si="145"/>
        <v>5</v>
      </c>
    </row>
    <row r="881" ht="15.75" spans="1:16">
      <c r="A881" s="422">
        <v>2179902</v>
      </c>
      <c r="B881" s="415" t="s">
        <v>797</v>
      </c>
      <c r="C881" s="409">
        <v>0</v>
      </c>
      <c r="D881" s="409">
        <v>0</v>
      </c>
      <c r="E881" s="409">
        <v>0</v>
      </c>
      <c r="F881" s="420"/>
      <c r="G881" s="409">
        <v>0</v>
      </c>
      <c r="H881" s="420"/>
      <c r="I881" s="417">
        <f t="shared" si="150"/>
        <v>0</v>
      </c>
      <c r="J881" s="409">
        <v>0</v>
      </c>
      <c r="K881" s="418"/>
      <c r="L881" s="419">
        <f t="shared" si="148"/>
        <v>0</v>
      </c>
      <c r="M881" s="219" t="str">
        <f t="shared" si="149"/>
        <v/>
      </c>
      <c r="N881" s="409">
        <v>0</v>
      </c>
      <c r="O881">
        <f t="shared" si="145"/>
        <v>7</v>
      </c>
      <c r="P881" t="s">
        <v>156</v>
      </c>
    </row>
    <row r="882" ht="15.75" spans="1:16">
      <c r="A882" s="422">
        <v>2179999</v>
      </c>
      <c r="B882" s="415" t="s">
        <v>796</v>
      </c>
      <c r="C882" s="416">
        <v>0</v>
      </c>
      <c r="D882" s="416">
        <v>0</v>
      </c>
      <c r="E882" s="416">
        <v>23</v>
      </c>
      <c r="F882" s="219"/>
      <c r="G882" s="416">
        <v>23</v>
      </c>
      <c r="H882" s="219"/>
      <c r="I882" s="417">
        <f t="shared" si="150"/>
        <v>38</v>
      </c>
      <c r="J882" s="416">
        <v>38</v>
      </c>
      <c r="K882" s="418"/>
      <c r="L882" s="419">
        <f t="shared" si="148"/>
        <v>38</v>
      </c>
      <c r="M882" s="219" t="str">
        <f t="shared" si="149"/>
        <v/>
      </c>
      <c r="N882" s="409">
        <v>0</v>
      </c>
      <c r="O882">
        <f t="shared" si="145"/>
        <v>7</v>
      </c>
    </row>
    <row r="883" ht="15.75" spans="1:16">
      <c r="A883" s="427">
        <v>220</v>
      </c>
      <c r="B883" s="405" t="s">
        <v>798</v>
      </c>
      <c r="C883" s="406">
        <v>1159</v>
      </c>
      <c r="D883" s="406">
        <v>1063</v>
      </c>
      <c r="E883" s="406">
        <v>1105</v>
      </c>
      <c r="F883" s="407">
        <v>1.0395</v>
      </c>
      <c r="G883" s="412">
        <v>-598</v>
      </c>
      <c r="H883" s="407">
        <v>-0.3511</v>
      </c>
      <c r="I883" s="406">
        <f t="shared" si="150"/>
        <v>554</v>
      </c>
      <c r="J883" s="412">
        <v>554</v>
      </c>
      <c r="K883" s="408">
        <f>K884+K896+K903</f>
        <v>0</v>
      </c>
      <c r="L883" s="406">
        <f t="shared" si="148"/>
        <v>-605</v>
      </c>
      <c r="M883" s="407">
        <f t="shared" si="149"/>
        <v>-0.522001725625539</v>
      </c>
      <c r="N883" s="409">
        <v>1703</v>
      </c>
      <c r="O883">
        <f t="shared" si="145"/>
        <v>3</v>
      </c>
    </row>
    <row r="884" ht="15.75" spans="1:16">
      <c r="A884" s="410">
        <v>22001</v>
      </c>
      <c r="B884" s="424" t="s">
        <v>799</v>
      </c>
      <c r="C884" s="406">
        <v>1159</v>
      </c>
      <c r="D884" s="406">
        <v>1063</v>
      </c>
      <c r="E884" s="406">
        <v>1028</v>
      </c>
      <c r="F884" s="407">
        <v>0.9671</v>
      </c>
      <c r="G884" s="412">
        <v>-665</v>
      </c>
      <c r="H884" s="407">
        <v>-0.3928</v>
      </c>
      <c r="I884" s="406">
        <f t="shared" si="150"/>
        <v>554</v>
      </c>
      <c r="J884" s="412">
        <v>554</v>
      </c>
      <c r="K884" s="413">
        <f>SUM(K885:K895)</f>
        <v>0</v>
      </c>
      <c r="L884" s="406">
        <f t="shared" si="148"/>
        <v>-605</v>
      </c>
      <c r="M884" s="407">
        <f t="shared" si="149"/>
        <v>-0.522001725625539</v>
      </c>
      <c r="N884" s="409">
        <v>1693</v>
      </c>
      <c r="O884">
        <f t="shared" si="145"/>
        <v>5</v>
      </c>
    </row>
    <row r="885" ht="15.75" spans="1:16">
      <c r="A885" s="422">
        <v>2200101</v>
      </c>
      <c r="B885" s="415" t="s">
        <v>152</v>
      </c>
      <c r="C885" s="416">
        <v>390</v>
      </c>
      <c r="D885" s="416">
        <v>424</v>
      </c>
      <c r="E885" s="416">
        <v>424</v>
      </c>
      <c r="F885" s="219">
        <v>1</v>
      </c>
      <c r="G885" s="416">
        <v>-117</v>
      </c>
      <c r="H885" s="219">
        <v>-0.2163</v>
      </c>
      <c r="I885" s="417">
        <f t="shared" si="150"/>
        <v>545</v>
      </c>
      <c r="J885" s="416">
        <v>545</v>
      </c>
      <c r="K885" s="418"/>
      <c r="L885" s="419">
        <f t="shared" ref="L885:L896" si="151">I885-C885</f>
        <v>155</v>
      </c>
      <c r="M885" s="219">
        <f t="shared" ref="M885:M896" si="152">IFERROR(L885/C885,"")</f>
        <v>0.397435897435897</v>
      </c>
      <c r="N885" s="409">
        <v>541</v>
      </c>
      <c r="O885">
        <f t="shared" si="145"/>
        <v>7</v>
      </c>
    </row>
    <row r="886" ht="15.75" spans="1:16">
      <c r="A886" s="422">
        <v>2200102</v>
      </c>
      <c r="B886" s="415" t="s">
        <v>153</v>
      </c>
      <c r="C886" s="416">
        <v>46</v>
      </c>
      <c r="D886" s="416">
        <v>46</v>
      </c>
      <c r="E886" s="416">
        <v>45</v>
      </c>
      <c r="F886" s="219">
        <v>0.9783</v>
      </c>
      <c r="G886" s="416">
        <v>26</v>
      </c>
      <c r="H886" s="219">
        <v>1.3684</v>
      </c>
      <c r="I886" s="417">
        <f t="shared" si="150"/>
        <v>9</v>
      </c>
      <c r="J886" s="416">
        <v>9</v>
      </c>
      <c r="K886" s="418"/>
      <c r="L886" s="419">
        <f t="shared" si="151"/>
        <v>-37</v>
      </c>
      <c r="M886" s="219">
        <f t="shared" si="152"/>
        <v>-0.804347826086957</v>
      </c>
      <c r="N886" s="409">
        <v>19</v>
      </c>
      <c r="O886">
        <f t="shared" si="145"/>
        <v>7</v>
      </c>
    </row>
    <row r="887" ht="15.75" spans="1:16">
      <c r="A887" s="422">
        <v>2200103</v>
      </c>
      <c r="B887" s="415" t="s">
        <v>154</v>
      </c>
      <c r="C887" s="409">
        <v>0</v>
      </c>
      <c r="D887" s="409">
        <v>0</v>
      </c>
      <c r="E887" s="409">
        <v>0</v>
      </c>
      <c r="F887" s="420"/>
      <c r="G887" s="409">
        <v>0</v>
      </c>
      <c r="H887" s="420"/>
      <c r="I887" s="417">
        <f t="shared" si="150"/>
        <v>0</v>
      </c>
      <c r="J887" s="409">
        <v>0</v>
      </c>
      <c r="K887" s="418"/>
      <c r="L887" s="419">
        <f t="shared" si="151"/>
        <v>0</v>
      </c>
      <c r="M887" s="219" t="str">
        <f t="shared" si="152"/>
        <v/>
      </c>
      <c r="N887" s="409">
        <v>0</v>
      </c>
      <c r="O887">
        <f t="shared" si="145"/>
        <v>7</v>
      </c>
      <c r="P887" t="s">
        <v>156</v>
      </c>
    </row>
    <row r="888" ht="15.75" spans="1:16">
      <c r="A888" s="422">
        <v>2200104</v>
      </c>
      <c r="B888" s="415" t="s">
        <v>800</v>
      </c>
      <c r="C888" s="416">
        <v>0</v>
      </c>
      <c r="D888" s="416">
        <v>39</v>
      </c>
      <c r="E888" s="416">
        <v>39</v>
      </c>
      <c r="F888" s="219">
        <v>1</v>
      </c>
      <c r="G888" s="416">
        <v>-160</v>
      </c>
      <c r="H888" s="219">
        <v>-0.804</v>
      </c>
      <c r="I888" s="417">
        <f t="shared" si="150"/>
        <v>0</v>
      </c>
      <c r="J888" s="416">
        <v>0</v>
      </c>
      <c r="K888" s="418"/>
      <c r="L888" s="419">
        <f t="shared" si="151"/>
        <v>0</v>
      </c>
      <c r="M888" s="219" t="str">
        <f t="shared" si="152"/>
        <v/>
      </c>
      <c r="N888" s="409">
        <v>199</v>
      </c>
      <c r="O888">
        <f t="shared" si="145"/>
        <v>7</v>
      </c>
    </row>
    <row r="889" ht="15.75" spans="1:16">
      <c r="A889" s="422">
        <v>2200106</v>
      </c>
      <c r="B889" s="415" t="s">
        <v>801</v>
      </c>
      <c r="C889" s="416">
        <v>600</v>
      </c>
      <c r="D889" s="416">
        <v>100</v>
      </c>
      <c r="E889" s="416">
        <v>48</v>
      </c>
      <c r="F889" s="219">
        <v>0.48</v>
      </c>
      <c r="G889" s="416">
        <v>-15</v>
      </c>
      <c r="H889" s="219">
        <v>-0.2381</v>
      </c>
      <c r="I889" s="417">
        <f t="shared" si="150"/>
        <v>0</v>
      </c>
      <c r="J889" s="416">
        <v>0</v>
      </c>
      <c r="K889" s="418"/>
      <c r="L889" s="419">
        <f t="shared" si="151"/>
        <v>-600</v>
      </c>
      <c r="M889" s="219">
        <f t="shared" si="152"/>
        <v>-1</v>
      </c>
      <c r="N889" s="409">
        <v>63</v>
      </c>
      <c r="O889">
        <f t="shared" si="145"/>
        <v>7</v>
      </c>
    </row>
    <row r="890" ht="15.75" spans="1:16">
      <c r="A890" s="422">
        <v>2200107</v>
      </c>
      <c r="B890" s="415" t="s">
        <v>802</v>
      </c>
      <c r="C890" s="416">
        <v>0</v>
      </c>
      <c r="D890" s="416">
        <v>0</v>
      </c>
      <c r="E890" s="416">
        <v>0</v>
      </c>
      <c r="F890" s="219"/>
      <c r="G890" s="416">
        <v>-10</v>
      </c>
      <c r="H890" s="219">
        <v>-1</v>
      </c>
      <c r="I890" s="417">
        <f t="shared" si="150"/>
        <v>0</v>
      </c>
      <c r="J890" s="416">
        <v>0</v>
      </c>
      <c r="K890" s="418"/>
      <c r="L890" s="419">
        <f t="shared" si="151"/>
        <v>0</v>
      </c>
      <c r="M890" s="219" t="str">
        <f t="shared" si="152"/>
        <v/>
      </c>
      <c r="N890" s="409">
        <v>10</v>
      </c>
      <c r="O890">
        <f t="shared" si="145"/>
        <v>7</v>
      </c>
    </row>
    <row r="891" ht="15.75" spans="1:16">
      <c r="A891" s="422">
        <v>2200109</v>
      </c>
      <c r="B891" s="415" t="s">
        <v>803</v>
      </c>
      <c r="C891" s="416">
        <v>50</v>
      </c>
      <c r="D891" s="416">
        <v>83</v>
      </c>
      <c r="E891" s="416">
        <v>33</v>
      </c>
      <c r="F891" s="219">
        <v>0.3976</v>
      </c>
      <c r="G891" s="416">
        <v>-184</v>
      </c>
      <c r="H891" s="219">
        <v>-0.8479</v>
      </c>
      <c r="I891" s="417">
        <f t="shared" si="150"/>
        <v>0</v>
      </c>
      <c r="J891" s="416">
        <v>0</v>
      </c>
      <c r="K891" s="418"/>
      <c r="L891" s="419">
        <f t="shared" si="151"/>
        <v>-50</v>
      </c>
      <c r="M891" s="219">
        <f t="shared" si="152"/>
        <v>-1</v>
      </c>
      <c r="N891" s="409">
        <v>217</v>
      </c>
      <c r="O891">
        <f t="shared" si="145"/>
        <v>7</v>
      </c>
    </row>
    <row r="892" ht="15.75" spans="1:16">
      <c r="A892" s="422">
        <v>2200112</v>
      </c>
      <c r="B892" s="415" t="s">
        <v>804</v>
      </c>
      <c r="C892" s="409">
        <v>0</v>
      </c>
      <c r="D892" s="409">
        <v>0</v>
      </c>
      <c r="E892" s="409">
        <v>0</v>
      </c>
      <c r="F892" s="420"/>
      <c r="G892" s="409">
        <v>0</v>
      </c>
      <c r="H892" s="420"/>
      <c r="I892" s="417">
        <f t="shared" si="150"/>
        <v>0</v>
      </c>
      <c r="J892" s="409">
        <v>0</v>
      </c>
      <c r="K892" s="418"/>
      <c r="L892" s="419">
        <f t="shared" si="151"/>
        <v>0</v>
      </c>
      <c r="M892" s="219" t="str">
        <f t="shared" si="152"/>
        <v/>
      </c>
      <c r="N892" s="409">
        <v>0</v>
      </c>
      <c r="O892">
        <f t="shared" si="145"/>
        <v>7</v>
      </c>
      <c r="P892" t="s">
        <v>156</v>
      </c>
    </row>
    <row r="893" ht="15.75" spans="1:16">
      <c r="A893" s="422">
        <v>2200114</v>
      </c>
      <c r="B893" s="415" t="s">
        <v>805</v>
      </c>
      <c r="C893" s="416">
        <v>0</v>
      </c>
      <c r="D893" s="416">
        <v>0</v>
      </c>
      <c r="E893" s="416">
        <v>0</v>
      </c>
      <c r="F893" s="219"/>
      <c r="G893" s="416">
        <v>-36</v>
      </c>
      <c r="H893" s="219">
        <v>-1</v>
      </c>
      <c r="I893" s="417">
        <f t="shared" si="150"/>
        <v>0</v>
      </c>
      <c r="J893" s="416">
        <v>0</v>
      </c>
      <c r="K893" s="418"/>
      <c r="L893" s="419">
        <f t="shared" si="151"/>
        <v>0</v>
      </c>
      <c r="M893" s="219" t="str">
        <f t="shared" si="152"/>
        <v/>
      </c>
      <c r="N893" s="409">
        <v>36</v>
      </c>
      <c r="O893">
        <f t="shared" si="145"/>
        <v>7</v>
      </c>
    </row>
    <row r="894" ht="15.75" spans="1:16">
      <c r="A894" s="422">
        <v>2200150</v>
      </c>
      <c r="B894" s="415" t="s">
        <v>162</v>
      </c>
      <c r="C894" s="416">
        <v>54</v>
      </c>
      <c r="D894" s="416">
        <v>64</v>
      </c>
      <c r="E894" s="416">
        <v>63</v>
      </c>
      <c r="F894" s="219">
        <v>0.9844</v>
      </c>
      <c r="G894" s="416">
        <v>63</v>
      </c>
      <c r="H894" s="219"/>
      <c r="I894" s="417">
        <f t="shared" si="150"/>
        <v>0</v>
      </c>
      <c r="J894" s="416">
        <v>0</v>
      </c>
      <c r="K894" s="418"/>
      <c r="L894" s="419">
        <f t="shared" si="151"/>
        <v>-54</v>
      </c>
      <c r="M894" s="219">
        <f t="shared" si="152"/>
        <v>-1</v>
      </c>
      <c r="N894" s="409">
        <v>0</v>
      </c>
      <c r="O894">
        <f t="shared" si="145"/>
        <v>7</v>
      </c>
    </row>
    <row r="895" ht="15.75" spans="1:16">
      <c r="A895" s="422">
        <v>2200199</v>
      </c>
      <c r="B895" s="415" t="s">
        <v>806</v>
      </c>
      <c r="C895" s="416">
        <v>19</v>
      </c>
      <c r="D895" s="416">
        <v>307</v>
      </c>
      <c r="E895" s="416">
        <v>376</v>
      </c>
      <c r="F895" s="219">
        <v>1.2248</v>
      </c>
      <c r="G895" s="416">
        <v>-232</v>
      </c>
      <c r="H895" s="219">
        <v>-0.3816</v>
      </c>
      <c r="I895" s="417">
        <f t="shared" si="150"/>
        <v>0</v>
      </c>
      <c r="J895" s="416">
        <v>0</v>
      </c>
      <c r="K895" s="418"/>
      <c r="L895" s="419">
        <f t="shared" si="151"/>
        <v>-19</v>
      </c>
      <c r="M895" s="219">
        <f t="shared" si="152"/>
        <v>-1</v>
      </c>
      <c r="N895" s="409">
        <v>608</v>
      </c>
      <c r="O895">
        <f t="shared" si="145"/>
        <v>7</v>
      </c>
    </row>
    <row r="896" ht="15.75" spans="1:16">
      <c r="A896" s="410">
        <v>22005</v>
      </c>
      <c r="B896" s="421" t="s">
        <v>807</v>
      </c>
      <c r="C896" s="412">
        <v>0</v>
      </c>
      <c r="D896" s="412">
        <v>0</v>
      </c>
      <c r="E896" s="412">
        <v>13</v>
      </c>
      <c r="F896" s="407"/>
      <c r="G896" s="412">
        <v>3</v>
      </c>
      <c r="H896" s="407">
        <v>0.3</v>
      </c>
      <c r="I896" s="406">
        <f t="shared" si="150"/>
        <v>0</v>
      </c>
      <c r="J896" s="412">
        <v>0</v>
      </c>
      <c r="K896" s="413">
        <f>SUM(K897:K902)</f>
        <v>0</v>
      </c>
      <c r="L896" s="406">
        <f t="shared" si="151"/>
        <v>0</v>
      </c>
      <c r="M896" s="407" t="str">
        <f t="shared" si="152"/>
        <v/>
      </c>
      <c r="N896" s="409">
        <v>10</v>
      </c>
      <c r="O896">
        <f t="shared" si="145"/>
        <v>5</v>
      </c>
    </row>
    <row r="897" ht="15.75" spans="1:16">
      <c r="A897" s="422">
        <v>2200501</v>
      </c>
      <c r="B897" s="415" t="s">
        <v>152</v>
      </c>
      <c r="C897" s="409">
        <v>0</v>
      </c>
      <c r="D897" s="409">
        <v>0</v>
      </c>
      <c r="E897" s="409">
        <v>0</v>
      </c>
      <c r="F897" s="420"/>
      <c r="G897" s="409">
        <v>0</v>
      </c>
      <c r="H897" s="420"/>
      <c r="I897" s="417">
        <f t="shared" si="150"/>
        <v>0</v>
      </c>
      <c r="J897" s="409">
        <v>0</v>
      </c>
      <c r="K897" s="418"/>
      <c r="L897" s="419">
        <f t="shared" ref="L897:L906" si="153">I897-C897</f>
        <v>0</v>
      </c>
      <c r="M897" s="219" t="str">
        <f t="shared" ref="M897:M906" si="154">IFERROR(L897/C897,"")</f>
        <v/>
      </c>
      <c r="N897" s="409">
        <v>0</v>
      </c>
      <c r="O897">
        <f t="shared" si="145"/>
        <v>7</v>
      </c>
      <c r="P897" t="s">
        <v>156</v>
      </c>
    </row>
    <row r="898" ht="15.75" spans="1:16">
      <c r="A898" s="422">
        <v>2200504</v>
      </c>
      <c r="B898" s="415" t="s">
        <v>808</v>
      </c>
      <c r="C898" s="409">
        <v>0</v>
      </c>
      <c r="D898" s="409">
        <v>0</v>
      </c>
      <c r="E898" s="409">
        <v>0</v>
      </c>
      <c r="F898" s="420"/>
      <c r="G898" s="409">
        <v>0</v>
      </c>
      <c r="H898" s="420"/>
      <c r="I898" s="417">
        <f t="shared" si="150"/>
        <v>0</v>
      </c>
      <c r="J898" s="409">
        <v>0</v>
      </c>
      <c r="K898" s="418"/>
      <c r="L898" s="419">
        <f t="shared" si="153"/>
        <v>0</v>
      </c>
      <c r="M898" s="219" t="str">
        <f t="shared" si="154"/>
        <v/>
      </c>
      <c r="N898" s="409">
        <v>0</v>
      </c>
      <c r="O898">
        <f t="shared" si="145"/>
        <v>7</v>
      </c>
      <c r="P898" t="s">
        <v>156</v>
      </c>
    </row>
    <row r="899" ht="15.75" spans="1:16">
      <c r="A899" s="422">
        <v>2200507</v>
      </c>
      <c r="B899" s="415" t="s">
        <v>809</v>
      </c>
      <c r="C899" s="409">
        <v>0</v>
      </c>
      <c r="D899" s="409">
        <v>0</v>
      </c>
      <c r="E899" s="409">
        <v>0</v>
      </c>
      <c r="F899" s="420"/>
      <c r="G899" s="409">
        <v>0</v>
      </c>
      <c r="H899" s="420"/>
      <c r="I899" s="417">
        <f t="shared" si="150"/>
        <v>0</v>
      </c>
      <c r="J899" s="409">
        <v>0</v>
      </c>
      <c r="K899" s="418"/>
      <c r="L899" s="419">
        <f t="shared" si="153"/>
        <v>0</v>
      </c>
      <c r="M899" s="219" t="str">
        <f t="shared" si="154"/>
        <v/>
      </c>
      <c r="N899" s="409">
        <v>0</v>
      </c>
      <c r="O899">
        <f t="shared" si="145"/>
        <v>7</v>
      </c>
      <c r="P899" t="s">
        <v>156</v>
      </c>
    </row>
    <row r="900" ht="15.75" spans="1:16">
      <c r="A900" s="422">
        <v>2200508</v>
      </c>
      <c r="B900" s="415" t="s">
        <v>810</v>
      </c>
      <c r="C900" s="409">
        <v>0</v>
      </c>
      <c r="D900" s="409">
        <v>0</v>
      </c>
      <c r="E900" s="409">
        <v>0</v>
      </c>
      <c r="F900" s="420"/>
      <c r="G900" s="409">
        <v>0</v>
      </c>
      <c r="H900" s="420"/>
      <c r="I900" s="417">
        <f t="shared" si="150"/>
        <v>0</v>
      </c>
      <c r="J900" s="409">
        <v>0</v>
      </c>
      <c r="K900" s="418"/>
      <c r="L900" s="419">
        <f t="shared" si="153"/>
        <v>0</v>
      </c>
      <c r="M900" s="219" t="str">
        <f t="shared" si="154"/>
        <v/>
      </c>
      <c r="N900" s="409">
        <v>0</v>
      </c>
      <c r="O900">
        <f t="shared" si="145"/>
        <v>7</v>
      </c>
      <c r="P900" t="s">
        <v>156</v>
      </c>
    </row>
    <row r="901" ht="15.75" spans="1:16">
      <c r="A901" s="422">
        <v>2200509</v>
      </c>
      <c r="B901" s="415" t="s">
        <v>811</v>
      </c>
      <c r="C901" s="416">
        <v>0</v>
      </c>
      <c r="D901" s="416">
        <v>0</v>
      </c>
      <c r="E901" s="416">
        <v>13</v>
      </c>
      <c r="F901" s="219"/>
      <c r="G901" s="416">
        <v>3</v>
      </c>
      <c r="H901" s="219">
        <v>0.3</v>
      </c>
      <c r="I901" s="417">
        <f t="shared" si="150"/>
        <v>0</v>
      </c>
      <c r="J901" s="416">
        <v>0</v>
      </c>
      <c r="K901" s="418"/>
      <c r="L901" s="419">
        <f t="shared" si="153"/>
        <v>0</v>
      </c>
      <c r="M901" s="219" t="str">
        <f t="shared" si="154"/>
        <v/>
      </c>
      <c r="N901" s="409">
        <v>10</v>
      </c>
      <c r="O901">
        <f t="shared" si="145"/>
        <v>7</v>
      </c>
    </row>
    <row r="902" ht="15.75" spans="1:16">
      <c r="A902" s="422">
        <v>2200599</v>
      </c>
      <c r="B902" s="415" t="s">
        <v>812</v>
      </c>
      <c r="C902" s="409">
        <v>0</v>
      </c>
      <c r="D902" s="409">
        <v>0</v>
      </c>
      <c r="E902" s="409">
        <v>0</v>
      </c>
      <c r="F902" s="420"/>
      <c r="G902" s="409">
        <v>0</v>
      </c>
      <c r="H902" s="420"/>
      <c r="I902" s="417">
        <f t="shared" si="150"/>
        <v>0</v>
      </c>
      <c r="J902" s="409">
        <v>0</v>
      </c>
      <c r="K902" s="418"/>
      <c r="L902" s="419">
        <f t="shared" si="153"/>
        <v>0</v>
      </c>
      <c r="M902" s="219" t="str">
        <f t="shared" si="154"/>
        <v/>
      </c>
      <c r="N902" s="409">
        <v>0</v>
      </c>
      <c r="O902">
        <f t="shared" si="145"/>
        <v>7</v>
      </c>
      <c r="P902" t="s">
        <v>156</v>
      </c>
    </row>
    <row r="903" ht="15.75" spans="1:16">
      <c r="A903" s="410">
        <v>22099</v>
      </c>
      <c r="B903" s="421" t="s">
        <v>813</v>
      </c>
      <c r="C903" s="412">
        <v>0</v>
      </c>
      <c r="D903" s="412">
        <v>0</v>
      </c>
      <c r="E903" s="412">
        <v>64</v>
      </c>
      <c r="F903" s="407"/>
      <c r="G903" s="412">
        <v>64</v>
      </c>
      <c r="H903" s="407"/>
      <c r="I903" s="406">
        <f t="shared" si="150"/>
        <v>0</v>
      </c>
      <c r="J903" s="412">
        <v>0</v>
      </c>
      <c r="K903" s="423">
        <f>K904</f>
        <v>0</v>
      </c>
      <c r="L903" s="406">
        <f t="shared" si="153"/>
        <v>0</v>
      </c>
      <c r="M903" s="407" t="str">
        <f t="shared" si="154"/>
        <v/>
      </c>
      <c r="N903" s="409">
        <v>0</v>
      </c>
      <c r="O903">
        <f t="shared" si="145"/>
        <v>5</v>
      </c>
    </row>
    <row r="904" ht="15.75" spans="1:16">
      <c r="A904" s="422">
        <v>2209999</v>
      </c>
      <c r="B904" s="415" t="s">
        <v>813</v>
      </c>
      <c r="C904" s="416"/>
      <c r="D904" s="416"/>
      <c r="E904" s="416">
        <v>64</v>
      </c>
      <c r="F904" s="219"/>
      <c r="G904" s="416"/>
      <c r="H904" s="219"/>
      <c r="I904" s="417">
        <f t="shared" si="150"/>
        <v>0</v>
      </c>
      <c r="J904" s="416">
        <v>0</v>
      </c>
      <c r="K904" s="418"/>
      <c r="L904" s="419">
        <f t="shared" si="153"/>
        <v>0</v>
      </c>
      <c r="M904" s="219" t="str">
        <f t="shared" si="154"/>
        <v/>
      </c>
      <c r="N904" s="409">
        <v>0</v>
      </c>
      <c r="O904">
        <f t="shared" ref="O904:O967" si="155">LEN(A904)</f>
        <v>7</v>
      </c>
    </row>
    <row r="905" ht="15.75" spans="1:16">
      <c r="A905" s="427">
        <v>221</v>
      </c>
      <c r="B905" s="405" t="s">
        <v>814</v>
      </c>
      <c r="C905" s="406">
        <v>9313</v>
      </c>
      <c r="D905" s="406">
        <v>6754</v>
      </c>
      <c r="E905" s="406">
        <v>5877</v>
      </c>
      <c r="F905" s="407">
        <v>0.8702</v>
      </c>
      <c r="G905" s="406">
        <v>-1245</v>
      </c>
      <c r="H905" s="407">
        <v>-0.1748</v>
      </c>
      <c r="I905" s="406">
        <f t="shared" si="150"/>
        <v>5803</v>
      </c>
      <c r="J905" s="406">
        <v>5743</v>
      </c>
      <c r="K905" s="408">
        <f>K906+K914+K918</f>
        <v>60</v>
      </c>
      <c r="L905" s="406">
        <f t="shared" si="153"/>
        <v>-3510</v>
      </c>
      <c r="M905" s="407">
        <f t="shared" si="154"/>
        <v>-0.376892515838076</v>
      </c>
      <c r="N905" s="409">
        <v>7122</v>
      </c>
      <c r="O905">
        <f t="shared" si="155"/>
        <v>3</v>
      </c>
    </row>
    <row r="906" ht="15.75" spans="1:16">
      <c r="A906" s="410">
        <v>22101</v>
      </c>
      <c r="B906" s="421" t="s">
        <v>815</v>
      </c>
      <c r="C906" s="406">
        <v>4742</v>
      </c>
      <c r="D906" s="406">
        <v>1945</v>
      </c>
      <c r="E906" s="412">
        <v>985</v>
      </c>
      <c r="F906" s="407">
        <v>0.5064</v>
      </c>
      <c r="G906" s="406">
        <v>-1599</v>
      </c>
      <c r="H906" s="407">
        <v>-0.6188</v>
      </c>
      <c r="I906" s="406">
        <f t="shared" si="150"/>
        <v>765</v>
      </c>
      <c r="J906" s="412">
        <v>705</v>
      </c>
      <c r="K906" s="413">
        <f>SUM(K907:K913)</f>
        <v>60</v>
      </c>
      <c r="L906" s="406">
        <f t="shared" si="153"/>
        <v>-3977</v>
      </c>
      <c r="M906" s="407">
        <f t="shared" si="154"/>
        <v>-0.838675664276677</v>
      </c>
      <c r="N906" s="409">
        <v>2584</v>
      </c>
      <c r="O906">
        <f t="shared" si="155"/>
        <v>5</v>
      </c>
    </row>
    <row r="907" ht="15.75" spans="1:16">
      <c r="A907" s="422">
        <v>2210102</v>
      </c>
      <c r="B907" s="415" t="s">
        <v>816</v>
      </c>
      <c r="C907" s="409">
        <v>0</v>
      </c>
      <c r="D907" s="409">
        <v>0</v>
      </c>
      <c r="E907" s="409">
        <v>0</v>
      </c>
      <c r="F907" s="420"/>
      <c r="G907" s="409">
        <v>0</v>
      </c>
      <c r="H907" s="420"/>
      <c r="I907" s="417">
        <f t="shared" si="150"/>
        <v>0</v>
      </c>
      <c r="J907" s="409">
        <v>0</v>
      </c>
      <c r="K907" s="418"/>
      <c r="L907" s="419">
        <f t="shared" ref="L907:L923" si="156">I907-C907</f>
        <v>0</v>
      </c>
      <c r="M907" s="219" t="str">
        <f t="shared" ref="M907:M923" si="157">IFERROR(L907/C907,"")</f>
        <v/>
      </c>
      <c r="N907" s="409">
        <v>0</v>
      </c>
      <c r="O907">
        <f t="shared" si="155"/>
        <v>7</v>
      </c>
      <c r="P907" t="s">
        <v>156</v>
      </c>
    </row>
    <row r="908" ht="15.75" spans="1:16">
      <c r="A908" s="422">
        <v>2210103</v>
      </c>
      <c r="B908" s="415" t="s">
        <v>817</v>
      </c>
      <c r="C908" s="416">
        <v>64</v>
      </c>
      <c r="D908" s="416">
        <v>255</v>
      </c>
      <c r="E908" s="416">
        <v>141</v>
      </c>
      <c r="F908" s="219">
        <v>0.5529</v>
      </c>
      <c r="G908" s="417">
        <v>-1055</v>
      </c>
      <c r="H908" s="219">
        <v>-0.8821</v>
      </c>
      <c r="I908" s="417">
        <f t="shared" si="150"/>
        <v>357</v>
      </c>
      <c r="J908" s="416">
        <v>297</v>
      </c>
      <c r="K908" s="418">
        <v>60</v>
      </c>
      <c r="L908" s="419">
        <f t="shared" si="156"/>
        <v>293</v>
      </c>
      <c r="M908" s="219">
        <f t="shared" si="157"/>
        <v>4.578125</v>
      </c>
      <c r="N908" s="409">
        <v>1196</v>
      </c>
      <c r="O908">
        <f t="shared" si="155"/>
        <v>7</v>
      </c>
    </row>
    <row r="909" ht="15.75" spans="1:16">
      <c r="A909" s="422">
        <v>2210104</v>
      </c>
      <c r="B909" s="415" t="s">
        <v>818</v>
      </c>
      <c r="C909" s="409">
        <v>0</v>
      </c>
      <c r="D909" s="409">
        <v>0</v>
      </c>
      <c r="E909" s="409">
        <v>0</v>
      </c>
      <c r="F909" s="420"/>
      <c r="G909" s="409">
        <v>0</v>
      </c>
      <c r="H909" s="420"/>
      <c r="I909" s="417">
        <f t="shared" si="150"/>
        <v>0</v>
      </c>
      <c r="J909" s="409">
        <v>0</v>
      </c>
      <c r="K909" s="418"/>
      <c r="L909" s="419">
        <f t="shared" si="156"/>
        <v>0</v>
      </c>
      <c r="M909" s="219" t="str">
        <f t="shared" si="157"/>
        <v/>
      </c>
      <c r="N909" s="409">
        <v>0</v>
      </c>
      <c r="O909">
        <f t="shared" si="155"/>
        <v>7</v>
      </c>
      <c r="P909" t="s">
        <v>156</v>
      </c>
    </row>
    <row r="910" ht="15.75" spans="1:16">
      <c r="A910" s="422">
        <v>2210105</v>
      </c>
      <c r="B910" s="415" t="s">
        <v>819</v>
      </c>
      <c r="C910" s="416">
        <v>324</v>
      </c>
      <c r="D910" s="416">
        <v>496</v>
      </c>
      <c r="E910" s="416">
        <v>496</v>
      </c>
      <c r="F910" s="219">
        <v>1</v>
      </c>
      <c r="G910" s="416">
        <v>226</v>
      </c>
      <c r="H910" s="219">
        <v>0.837</v>
      </c>
      <c r="I910" s="417">
        <f t="shared" si="150"/>
        <v>408</v>
      </c>
      <c r="J910" s="416">
        <v>408</v>
      </c>
      <c r="K910" s="418"/>
      <c r="L910" s="419">
        <f t="shared" si="156"/>
        <v>84</v>
      </c>
      <c r="M910" s="219">
        <f t="shared" si="157"/>
        <v>0.259259259259259</v>
      </c>
      <c r="N910" s="409">
        <v>270</v>
      </c>
      <c r="O910">
        <f t="shared" si="155"/>
        <v>7</v>
      </c>
    </row>
    <row r="911" ht="15.75" spans="1:16">
      <c r="A911" s="422">
        <v>2210108</v>
      </c>
      <c r="B911" s="415" t="s">
        <v>820</v>
      </c>
      <c r="C911" s="416">
        <v>3318</v>
      </c>
      <c r="D911" s="417">
        <v>1000</v>
      </c>
      <c r="E911" s="416">
        <v>263</v>
      </c>
      <c r="F911" s="219">
        <v>0.263</v>
      </c>
      <c r="G911" s="416">
        <v>-686</v>
      </c>
      <c r="H911" s="219">
        <v>-0.7229</v>
      </c>
      <c r="I911" s="417">
        <f t="shared" si="150"/>
        <v>0</v>
      </c>
      <c r="J911" s="416">
        <v>0</v>
      </c>
      <c r="K911" s="418"/>
      <c r="L911" s="419">
        <f t="shared" si="156"/>
        <v>-3318</v>
      </c>
      <c r="M911" s="219">
        <f t="shared" si="157"/>
        <v>-1</v>
      </c>
      <c r="N911" s="409">
        <v>949</v>
      </c>
      <c r="O911">
        <f t="shared" si="155"/>
        <v>7</v>
      </c>
    </row>
    <row r="912" ht="15.75" spans="1:16">
      <c r="A912" s="422">
        <v>2210111</v>
      </c>
      <c r="B912" s="415" t="s">
        <v>821</v>
      </c>
      <c r="C912" s="416">
        <v>86</v>
      </c>
      <c r="D912" s="416">
        <v>144</v>
      </c>
      <c r="E912" s="416">
        <v>61</v>
      </c>
      <c r="F912" s="219">
        <v>0.4236</v>
      </c>
      <c r="G912" s="416">
        <v>-108</v>
      </c>
      <c r="H912" s="219">
        <v>-0.6391</v>
      </c>
      <c r="I912" s="417">
        <f t="shared" si="150"/>
        <v>0</v>
      </c>
      <c r="J912" s="416">
        <v>0</v>
      </c>
      <c r="K912" s="418"/>
      <c r="L912" s="419">
        <f t="shared" si="156"/>
        <v>-86</v>
      </c>
      <c r="M912" s="219">
        <f t="shared" si="157"/>
        <v>-1</v>
      </c>
      <c r="N912" s="409">
        <v>169</v>
      </c>
      <c r="O912">
        <f t="shared" si="155"/>
        <v>7</v>
      </c>
    </row>
    <row r="913" ht="15.75" spans="1:16">
      <c r="A913" s="422">
        <v>2210199</v>
      </c>
      <c r="B913" s="415" t="s">
        <v>822</v>
      </c>
      <c r="C913" s="416">
        <v>950</v>
      </c>
      <c r="D913" s="416">
        <v>50</v>
      </c>
      <c r="E913" s="416">
        <v>24</v>
      </c>
      <c r="F913" s="219">
        <v>0.48</v>
      </c>
      <c r="G913" s="416">
        <v>24</v>
      </c>
      <c r="H913" s="219"/>
      <c r="I913" s="417">
        <f t="shared" si="150"/>
        <v>0</v>
      </c>
      <c r="J913" s="416">
        <v>0</v>
      </c>
      <c r="K913" s="418"/>
      <c r="L913" s="419">
        <f t="shared" si="156"/>
        <v>-950</v>
      </c>
      <c r="M913" s="219">
        <f t="shared" si="157"/>
        <v>-1</v>
      </c>
      <c r="N913" s="409">
        <v>0</v>
      </c>
      <c r="O913">
        <f t="shared" si="155"/>
        <v>7</v>
      </c>
    </row>
    <row r="914" ht="15.75" spans="1:16">
      <c r="A914" s="410">
        <v>22102</v>
      </c>
      <c r="B914" s="421" t="s">
        <v>823</v>
      </c>
      <c r="C914" s="406">
        <v>4571</v>
      </c>
      <c r="D914" s="406">
        <v>4809</v>
      </c>
      <c r="E914" s="406">
        <v>4892</v>
      </c>
      <c r="F914" s="407">
        <v>1.0173</v>
      </c>
      <c r="G914" s="412">
        <v>354</v>
      </c>
      <c r="H914" s="407">
        <v>0.078</v>
      </c>
      <c r="I914" s="406">
        <f t="shared" si="150"/>
        <v>5038</v>
      </c>
      <c r="J914" s="406">
        <v>5038</v>
      </c>
      <c r="K914" s="413">
        <f>SUM(K915:K917)</f>
        <v>0</v>
      </c>
      <c r="L914" s="406">
        <f t="shared" si="156"/>
        <v>467</v>
      </c>
      <c r="M914" s="407">
        <f t="shared" si="157"/>
        <v>0.102165828046379</v>
      </c>
      <c r="N914" s="409">
        <v>4538</v>
      </c>
      <c r="O914">
        <f t="shared" si="155"/>
        <v>5</v>
      </c>
    </row>
    <row r="915" ht="15.75" spans="1:16">
      <c r="A915" s="422">
        <v>2210201</v>
      </c>
      <c r="B915" s="415" t="s">
        <v>824</v>
      </c>
      <c r="C915" s="416">
        <v>4571</v>
      </c>
      <c r="D915" s="417">
        <v>4809</v>
      </c>
      <c r="E915" s="416">
        <v>4892</v>
      </c>
      <c r="F915" s="219">
        <v>1.0173</v>
      </c>
      <c r="G915" s="416">
        <v>354</v>
      </c>
      <c r="H915" s="219">
        <v>0.078</v>
      </c>
      <c r="I915" s="417">
        <f t="shared" si="150"/>
        <v>5038</v>
      </c>
      <c r="J915" s="416">
        <v>5038</v>
      </c>
      <c r="K915" s="418"/>
      <c r="L915" s="419">
        <f t="shared" si="156"/>
        <v>467</v>
      </c>
      <c r="M915" s="219">
        <f t="shared" si="157"/>
        <v>0.102165828046379</v>
      </c>
      <c r="N915" s="409">
        <v>4538</v>
      </c>
      <c r="O915">
        <f t="shared" si="155"/>
        <v>7</v>
      </c>
    </row>
    <row r="916" ht="15.75" spans="1:16">
      <c r="A916" s="422">
        <v>2210202</v>
      </c>
      <c r="B916" s="415" t="s">
        <v>825</v>
      </c>
      <c r="C916" s="409">
        <v>0</v>
      </c>
      <c r="D916" s="409">
        <v>0</v>
      </c>
      <c r="E916" s="409">
        <v>0</v>
      </c>
      <c r="F916" s="420"/>
      <c r="G916" s="409">
        <v>0</v>
      </c>
      <c r="H916" s="420"/>
      <c r="I916" s="417">
        <f t="shared" si="150"/>
        <v>0</v>
      </c>
      <c r="J916" s="409">
        <v>0</v>
      </c>
      <c r="K916" s="418"/>
      <c r="L916" s="419">
        <f t="shared" si="156"/>
        <v>0</v>
      </c>
      <c r="M916" s="219" t="str">
        <f t="shared" si="157"/>
        <v/>
      </c>
      <c r="N916" s="409">
        <v>0</v>
      </c>
      <c r="O916">
        <f t="shared" si="155"/>
        <v>7</v>
      </c>
      <c r="P916" t="s">
        <v>156</v>
      </c>
    </row>
    <row r="917" ht="15.75" spans="1:16">
      <c r="A917" s="422">
        <v>2210203</v>
      </c>
      <c r="B917" s="415" t="s">
        <v>826</v>
      </c>
      <c r="C917" s="409">
        <v>0</v>
      </c>
      <c r="D917" s="409">
        <v>0</v>
      </c>
      <c r="E917" s="409">
        <v>0</v>
      </c>
      <c r="F917" s="420"/>
      <c r="G917" s="409">
        <v>0</v>
      </c>
      <c r="H917" s="420"/>
      <c r="I917" s="417">
        <f t="shared" si="150"/>
        <v>0</v>
      </c>
      <c r="J917" s="409">
        <v>0</v>
      </c>
      <c r="K917" s="418"/>
      <c r="L917" s="419">
        <f t="shared" si="156"/>
        <v>0</v>
      </c>
      <c r="M917" s="219" t="str">
        <f t="shared" si="157"/>
        <v/>
      </c>
      <c r="N917" s="409">
        <v>0</v>
      </c>
      <c r="O917">
        <f t="shared" si="155"/>
        <v>7</v>
      </c>
      <c r="P917" t="s">
        <v>156</v>
      </c>
    </row>
    <row r="918" ht="15.75" spans="1:16">
      <c r="A918" s="410">
        <v>22103</v>
      </c>
      <c r="B918" s="421" t="s">
        <v>827</v>
      </c>
      <c r="C918" s="412">
        <v>0</v>
      </c>
      <c r="D918" s="412">
        <v>0</v>
      </c>
      <c r="E918" s="412"/>
      <c r="F918" s="407"/>
      <c r="G918" s="412">
        <v>0</v>
      </c>
      <c r="H918" s="407"/>
      <c r="I918" s="406">
        <f t="shared" si="150"/>
        <v>0</v>
      </c>
      <c r="J918" s="412"/>
      <c r="K918" s="423"/>
      <c r="L918" s="406">
        <f t="shared" si="156"/>
        <v>0</v>
      </c>
      <c r="M918" s="407" t="str">
        <f t="shared" si="157"/>
        <v/>
      </c>
      <c r="N918" s="409"/>
      <c r="O918">
        <f t="shared" si="155"/>
        <v>5</v>
      </c>
    </row>
    <row r="919" ht="15.75" spans="1:16">
      <c r="A919" s="422">
        <v>2210301</v>
      </c>
      <c r="B919" s="415" t="s">
        <v>828</v>
      </c>
      <c r="C919" s="409">
        <v>0</v>
      </c>
      <c r="D919" s="409">
        <v>0</v>
      </c>
      <c r="E919" s="409">
        <v>0</v>
      </c>
      <c r="F919" s="420"/>
      <c r="G919" s="409">
        <v>0</v>
      </c>
      <c r="H919" s="420"/>
      <c r="I919" s="417">
        <f t="shared" si="150"/>
        <v>0</v>
      </c>
      <c r="J919" s="409">
        <v>0</v>
      </c>
      <c r="K919" s="418"/>
      <c r="L919" s="419">
        <f t="shared" si="156"/>
        <v>0</v>
      </c>
      <c r="M919" s="219" t="str">
        <f t="shared" si="157"/>
        <v/>
      </c>
      <c r="N919" s="409">
        <v>0</v>
      </c>
      <c r="O919">
        <f t="shared" si="155"/>
        <v>7</v>
      </c>
      <c r="P919" t="s">
        <v>156</v>
      </c>
    </row>
    <row r="920" ht="15.75" spans="1:16">
      <c r="A920" s="422">
        <v>2210302</v>
      </c>
      <c r="B920" s="415" t="s">
        <v>829</v>
      </c>
      <c r="C920" s="409">
        <v>0</v>
      </c>
      <c r="D920" s="409">
        <v>0</v>
      </c>
      <c r="E920" s="409">
        <v>0</v>
      </c>
      <c r="F920" s="420"/>
      <c r="G920" s="409">
        <v>0</v>
      </c>
      <c r="H920" s="420"/>
      <c r="I920" s="417">
        <f t="shared" si="150"/>
        <v>0</v>
      </c>
      <c r="J920" s="409">
        <v>0</v>
      </c>
      <c r="K920" s="418"/>
      <c r="L920" s="419">
        <f t="shared" si="156"/>
        <v>0</v>
      </c>
      <c r="M920" s="219" t="str">
        <f t="shared" si="157"/>
        <v/>
      </c>
      <c r="N920" s="409">
        <v>0</v>
      </c>
      <c r="O920">
        <f t="shared" si="155"/>
        <v>7</v>
      </c>
      <c r="P920" t="s">
        <v>156</v>
      </c>
    </row>
    <row r="921" ht="15.75" spans="1:16">
      <c r="A921" s="422">
        <v>2210399</v>
      </c>
      <c r="B921" s="415" t="s">
        <v>830</v>
      </c>
      <c r="C921" s="409">
        <v>0</v>
      </c>
      <c r="D921" s="409">
        <v>0</v>
      </c>
      <c r="E921" s="409">
        <v>0</v>
      </c>
      <c r="F921" s="420"/>
      <c r="G921" s="409">
        <v>0</v>
      </c>
      <c r="H921" s="420"/>
      <c r="I921" s="417">
        <f t="shared" si="150"/>
        <v>0</v>
      </c>
      <c r="J921" s="409">
        <v>0</v>
      </c>
      <c r="K921" s="418"/>
      <c r="L921" s="419">
        <f t="shared" si="156"/>
        <v>0</v>
      </c>
      <c r="M921" s="219" t="str">
        <f t="shared" si="157"/>
        <v/>
      </c>
      <c r="N921" s="409">
        <v>0</v>
      </c>
      <c r="O921">
        <f t="shared" si="155"/>
        <v>7</v>
      </c>
      <c r="P921" t="s">
        <v>156</v>
      </c>
    </row>
    <row r="922" ht="15.75" spans="1:16">
      <c r="A922" s="427">
        <v>222</v>
      </c>
      <c r="B922" s="405" t="s">
        <v>831</v>
      </c>
      <c r="C922" s="412">
        <v>51</v>
      </c>
      <c r="D922" s="412">
        <v>51</v>
      </c>
      <c r="E922" s="412">
        <v>1</v>
      </c>
      <c r="F922" s="407">
        <v>0.0196</v>
      </c>
      <c r="G922" s="412">
        <v>-50</v>
      </c>
      <c r="H922" s="407">
        <v>-0.9804</v>
      </c>
      <c r="I922" s="406">
        <f t="shared" si="150"/>
        <v>200</v>
      </c>
      <c r="J922" s="412">
        <v>200</v>
      </c>
      <c r="K922" s="408">
        <f>SUM(K923,,K933,K936)</f>
        <v>0</v>
      </c>
      <c r="L922" s="406">
        <f t="shared" si="156"/>
        <v>149</v>
      </c>
      <c r="M922" s="407">
        <f t="shared" si="157"/>
        <v>2.92156862745098</v>
      </c>
      <c r="N922" s="409">
        <v>51</v>
      </c>
      <c r="O922">
        <f t="shared" si="155"/>
        <v>3</v>
      </c>
    </row>
    <row r="923" ht="15.75" spans="1:16">
      <c r="A923" s="410">
        <v>22201</v>
      </c>
      <c r="B923" s="421" t="s">
        <v>832</v>
      </c>
      <c r="C923" s="412">
        <v>51</v>
      </c>
      <c r="D923" s="412">
        <v>51</v>
      </c>
      <c r="E923" s="412">
        <v>1</v>
      </c>
      <c r="F923" s="407">
        <v>0.0196</v>
      </c>
      <c r="G923" s="412">
        <v>-50</v>
      </c>
      <c r="H923" s="407">
        <v>-0.9804</v>
      </c>
      <c r="I923" s="406">
        <f t="shared" si="150"/>
        <v>200</v>
      </c>
      <c r="J923" s="412">
        <v>200</v>
      </c>
      <c r="K923" s="413">
        <f>SUM(K924:K932)</f>
        <v>0</v>
      </c>
      <c r="L923" s="406">
        <f t="shared" si="156"/>
        <v>149</v>
      </c>
      <c r="M923" s="407">
        <f t="shared" si="157"/>
        <v>2.92156862745098</v>
      </c>
      <c r="N923" s="409">
        <v>51</v>
      </c>
      <c r="O923">
        <f t="shared" si="155"/>
        <v>5</v>
      </c>
    </row>
    <row r="924" ht="15.75" spans="1:16">
      <c r="A924" s="422">
        <v>2220101</v>
      </c>
      <c r="B924" s="415" t="s">
        <v>152</v>
      </c>
      <c r="C924" s="416">
        <v>0</v>
      </c>
      <c r="D924" s="416">
        <v>0</v>
      </c>
      <c r="E924" s="416">
        <v>0</v>
      </c>
      <c r="F924" s="219"/>
      <c r="G924" s="416">
        <v>-40</v>
      </c>
      <c r="H924" s="219">
        <v>-1</v>
      </c>
      <c r="I924" s="417">
        <f t="shared" si="150"/>
        <v>0</v>
      </c>
      <c r="J924" s="416">
        <v>0</v>
      </c>
      <c r="K924" s="418"/>
      <c r="L924" s="419">
        <f t="shared" ref="L924:L940" si="158">I924-C924</f>
        <v>0</v>
      </c>
      <c r="M924" s="219" t="str">
        <f t="shared" ref="M924:M940" si="159">IFERROR(L924/C924,"")</f>
        <v/>
      </c>
      <c r="N924" s="409">
        <v>40</v>
      </c>
      <c r="O924">
        <f t="shared" si="155"/>
        <v>7</v>
      </c>
    </row>
    <row r="925" ht="15.75" spans="1:16">
      <c r="A925" s="422">
        <v>2220102</v>
      </c>
      <c r="B925" s="415" t="s">
        <v>153</v>
      </c>
      <c r="C925" s="409">
        <v>0</v>
      </c>
      <c r="D925" s="409">
        <v>0</v>
      </c>
      <c r="E925" s="409">
        <v>0</v>
      </c>
      <c r="F925" s="420"/>
      <c r="G925" s="409">
        <v>0</v>
      </c>
      <c r="H925" s="420"/>
      <c r="I925" s="417">
        <f t="shared" si="150"/>
        <v>0</v>
      </c>
      <c r="J925" s="409">
        <v>0</v>
      </c>
      <c r="K925" s="418"/>
      <c r="L925" s="419">
        <f t="shared" si="158"/>
        <v>0</v>
      </c>
      <c r="M925" s="219" t="str">
        <f t="shared" si="159"/>
        <v/>
      </c>
      <c r="N925" s="409">
        <v>0</v>
      </c>
      <c r="O925">
        <f t="shared" si="155"/>
        <v>7</v>
      </c>
      <c r="P925" t="s">
        <v>156</v>
      </c>
    </row>
    <row r="926" ht="15.75" spans="1:16">
      <c r="A926" s="422">
        <v>2220103</v>
      </c>
      <c r="B926" s="415" t="s">
        <v>154</v>
      </c>
      <c r="C926" s="409">
        <v>0</v>
      </c>
      <c r="D926" s="409">
        <v>0</v>
      </c>
      <c r="E926" s="409">
        <v>0</v>
      </c>
      <c r="F926" s="420"/>
      <c r="G926" s="409">
        <v>0</v>
      </c>
      <c r="H926" s="420"/>
      <c r="I926" s="417">
        <f t="shared" si="150"/>
        <v>0</v>
      </c>
      <c r="J926" s="409">
        <v>0</v>
      </c>
      <c r="K926" s="418"/>
      <c r="L926" s="419">
        <f t="shared" si="158"/>
        <v>0</v>
      </c>
      <c r="M926" s="219" t="str">
        <f t="shared" si="159"/>
        <v/>
      </c>
      <c r="N926" s="409">
        <v>0</v>
      </c>
      <c r="O926">
        <f t="shared" si="155"/>
        <v>7</v>
      </c>
      <c r="P926" t="s">
        <v>156</v>
      </c>
    </row>
    <row r="927" ht="15.75" spans="1:16">
      <c r="A927" s="422">
        <v>2220104</v>
      </c>
      <c r="B927" s="415" t="s">
        <v>833</v>
      </c>
      <c r="C927" s="409">
        <v>0</v>
      </c>
      <c r="D927" s="409">
        <v>0</v>
      </c>
      <c r="E927" s="409">
        <v>0</v>
      </c>
      <c r="F927" s="420"/>
      <c r="G927" s="409">
        <v>0</v>
      </c>
      <c r="H927" s="420"/>
      <c r="I927" s="417">
        <f t="shared" si="150"/>
        <v>0</v>
      </c>
      <c r="J927" s="409">
        <v>0</v>
      </c>
      <c r="K927" s="418"/>
      <c r="L927" s="419">
        <f t="shared" si="158"/>
        <v>0</v>
      </c>
      <c r="M927" s="219" t="str">
        <f t="shared" si="159"/>
        <v/>
      </c>
      <c r="N927" s="409">
        <v>0</v>
      </c>
      <c r="O927">
        <f t="shared" si="155"/>
        <v>7</v>
      </c>
      <c r="P927" t="s">
        <v>156</v>
      </c>
    </row>
    <row r="928" ht="15.75" spans="1:16">
      <c r="A928" s="422">
        <v>2220105</v>
      </c>
      <c r="B928" s="415" t="s">
        <v>834</v>
      </c>
      <c r="C928" s="409">
        <v>0</v>
      </c>
      <c r="D928" s="409">
        <v>0</v>
      </c>
      <c r="E928" s="409">
        <v>0</v>
      </c>
      <c r="F928" s="420"/>
      <c r="G928" s="409">
        <v>0</v>
      </c>
      <c r="H928" s="420"/>
      <c r="I928" s="417">
        <f t="shared" si="150"/>
        <v>0</v>
      </c>
      <c r="J928" s="409">
        <v>0</v>
      </c>
      <c r="K928" s="418"/>
      <c r="L928" s="419">
        <f t="shared" si="158"/>
        <v>0</v>
      </c>
      <c r="M928" s="219" t="str">
        <f t="shared" si="159"/>
        <v/>
      </c>
      <c r="N928" s="409">
        <v>0</v>
      </c>
      <c r="O928">
        <f t="shared" si="155"/>
        <v>7</v>
      </c>
      <c r="P928" t="s">
        <v>156</v>
      </c>
    </row>
    <row r="929" ht="15.75" spans="1:16">
      <c r="A929" s="422">
        <v>2220106</v>
      </c>
      <c r="B929" s="415" t="s">
        <v>835</v>
      </c>
      <c r="C929" s="416">
        <v>1</v>
      </c>
      <c r="D929" s="416">
        <v>1</v>
      </c>
      <c r="E929" s="416">
        <v>1</v>
      </c>
      <c r="F929" s="219">
        <v>1</v>
      </c>
      <c r="G929" s="416">
        <v>0</v>
      </c>
      <c r="H929" s="219">
        <v>0</v>
      </c>
      <c r="I929" s="417">
        <f t="shared" si="150"/>
        <v>0</v>
      </c>
      <c r="J929" s="416">
        <v>0</v>
      </c>
      <c r="K929" s="418"/>
      <c r="L929" s="419">
        <f t="shared" si="158"/>
        <v>-1</v>
      </c>
      <c r="M929" s="219">
        <f t="shared" si="159"/>
        <v>-1</v>
      </c>
      <c r="N929" s="409">
        <v>1</v>
      </c>
      <c r="O929">
        <f t="shared" si="155"/>
        <v>7</v>
      </c>
    </row>
    <row r="930" ht="15.75" spans="1:16">
      <c r="A930" s="422">
        <v>2220115</v>
      </c>
      <c r="B930" s="415" t="s">
        <v>836</v>
      </c>
      <c r="C930" s="416">
        <v>50</v>
      </c>
      <c r="D930" s="416">
        <v>50</v>
      </c>
      <c r="E930" s="416">
        <v>0</v>
      </c>
      <c r="F930" s="219">
        <v>0</v>
      </c>
      <c r="G930" s="416">
        <v>0</v>
      </c>
      <c r="H930" s="219"/>
      <c r="I930" s="417">
        <f t="shared" si="150"/>
        <v>200</v>
      </c>
      <c r="J930" s="416">
        <v>200</v>
      </c>
      <c r="K930" s="418"/>
      <c r="L930" s="419">
        <f t="shared" si="158"/>
        <v>150</v>
      </c>
      <c r="M930" s="219">
        <f t="shared" si="159"/>
        <v>3</v>
      </c>
      <c r="N930" s="409">
        <v>0</v>
      </c>
      <c r="O930">
        <f t="shared" si="155"/>
        <v>7</v>
      </c>
    </row>
    <row r="931" ht="15.75" spans="1:16">
      <c r="A931" s="422">
        <v>2220150</v>
      </c>
      <c r="B931" s="415" t="s">
        <v>162</v>
      </c>
      <c r="C931" s="409">
        <v>0</v>
      </c>
      <c r="D931" s="409">
        <v>0</v>
      </c>
      <c r="E931" s="409">
        <v>0</v>
      </c>
      <c r="F931" s="420"/>
      <c r="G931" s="409">
        <v>0</v>
      </c>
      <c r="H931" s="420"/>
      <c r="I931" s="417">
        <f t="shared" si="150"/>
        <v>0</v>
      </c>
      <c r="J931" s="409">
        <v>0</v>
      </c>
      <c r="K931" s="418"/>
      <c r="L931" s="419">
        <f t="shared" si="158"/>
        <v>0</v>
      </c>
      <c r="M931" s="219" t="str">
        <f t="shared" si="159"/>
        <v/>
      </c>
      <c r="N931" s="409">
        <v>0</v>
      </c>
      <c r="O931">
        <f t="shared" si="155"/>
        <v>7</v>
      </c>
      <c r="P931" t="s">
        <v>156</v>
      </c>
    </row>
    <row r="932" ht="15.75" spans="1:16">
      <c r="A932" s="422">
        <v>2220199</v>
      </c>
      <c r="B932" s="415" t="s">
        <v>837</v>
      </c>
      <c r="C932" s="416">
        <v>0</v>
      </c>
      <c r="D932" s="416">
        <v>0</v>
      </c>
      <c r="E932" s="416">
        <v>0</v>
      </c>
      <c r="F932" s="219"/>
      <c r="G932" s="416">
        <v>-10</v>
      </c>
      <c r="H932" s="219">
        <v>-1</v>
      </c>
      <c r="I932" s="417">
        <f t="shared" si="150"/>
        <v>0</v>
      </c>
      <c r="J932" s="416">
        <v>0</v>
      </c>
      <c r="K932" s="418"/>
      <c r="L932" s="419">
        <f t="shared" si="158"/>
        <v>0</v>
      </c>
      <c r="M932" s="219" t="str">
        <f t="shared" si="159"/>
        <v/>
      </c>
      <c r="N932" s="409">
        <v>10</v>
      </c>
      <c r="O932">
        <f t="shared" si="155"/>
        <v>7</v>
      </c>
    </row>
    <row r="933" ht="15.75" spans="1:16">
      <c r="A933" s="410">
        <v>22204</v>
      </c>
      <c r="B933" s="424" t="s">
        <v>838</v>
      </c>
      <c r="C933" s="412">
        <v>0</v>
      </c>
      <c r="D933" s="412">
        <v>0</v>
      </c>
      <c r="E933" s="412">
        <v>0</v>
      </c>
      <c r="F933" s="407"/>
      <c r="G933" s="412">
        <v>0</v>
      </c>
      <c r="H933" s="407"/>
      <c r="I933" s="406">
        <f t="shared" si="150"/>
        <v>0</v>
      </c>
      <c r="J933" s="412">
        <v>0</v>
      </c>
      <c r="K933" s="413">
        <f>SUM(K934:K935)</f>
        <v>0</v>
      </c>
      <c r="L933" s="406">
        <f t="shared" si="158"/>
        <v>0</v>
      </c>
      <c r="M933" s="407" t="str">
        <f t="shared" si="159"/>
        <v/>
      </c>
      <c r="N933" s="409">
        <v>0</v>
      </c>
      <c r="O933">
        <f t="shared" si="155"/>
        <v>5</v>
      </c>
    </row>
    <row r="934" ht="15.75" spans="1:16">
      <c r="A934" s="422">
        <v>2220403</v>
      </c>
      <c r="B934" s="415" t="s">
        <v>839</v>
      </c>
      <c r="C934" s="409">
        <v>0</v>
      </c>
      <c r="D934" s="409">
        <v>0</v>
      </c>
      <c r="E934" s="409">
        <v>0</v>
      </c>
      <c r="F934" s="420"/>
      <c r="G934" s="409">
        <v>0</v>
      </c>
      <c r="H934" s="420"/>
      <c r="I934" s="417">
        <f t="shared" si="150"/>
        <v>0</v>
      </c>
      <c r="J934" s="409">
        <v>0</v>
      </c>
      <c r="K934" s="418"/>
      <c r="L934" s="419">
        <f t="shared" si="158"/>
        <v>0</v>
      </c>
      <c r="M934" s="219" t="str">
        <f t="shared" si="159"/>
        <v/>
      </c>
      <c r="N934" s="409">
        <v>0</v>
      </c>
      <c r="O934">
        <f t="shared" si="155"/>
        <v>7</v>
      </c>
      <c r="P934" t="s">
        <v>156</v>
      </c>
    </row>
    <row r="935" ht="15.75" spans="1:16">
      <c r="A935" s="422">
        <v>2220499</v>
      </c>
      <c r="B935" s="415" t="s">
        <v>840</v>
      </c>
      <c r="C935" s="409">
        <v>0</v>
      </c>
      <c r="D935" s="409">
        <v>0</v>
      </c>
      <c r="E935" s="409">
        <v>0</v>
      </c>
      <c r="F935" s="420"/>
      <c r="G935" s="409">
        <v>0</v>
      </c>
      <c r="H935" s="420"/>
      <c r="I935" s="417">
        <f t="shared" si="150"/>
        <v>0</v>
      </c>
      <c r="J935" s="409">
        <v>0</v>
      </c>
      <c r="K935" s="418"/>
      <c r="L935" s="419">
        <f t="shared" si="158"/>
        <v>0</v>
      </c>
      <c r="M935" s="219" t="str">
        <f t="shared" si="159"/>
        <v/>
      </c>
      <c r="N935" s="409">
        <v>0</v>
      </c>
      <c r="O935">
        <f t="shared" si="155"/>
        <v>7</v>
      </c>
      <c r="P935" t="s">
        <v>156</v>
      </c>
    </row>
    <row r="936" ht="15.75" spans="1:16">
      <c r="A936" s="410">
        <v>22205</v>
      </c>
      <c r="B936" s="421" t="s">
        <v>841</v>
      </c>
      <c r="C936" s="412">
        <v>0</v>
      </c>
      <c r="D936" s="412">
        <v>0</v>
      </c>
      <c r="E936" s="412">
        <v>0</v>
      </c>
      <c r="F936" s="407"/>
      <c r="G936" s="412">
        <v>0</v>
      </c>
      <c r="H936" s="407"/>
      <c r="I936" s="406">
        <f t="shared" si="150"/>
        <v>0</v>
      </c>
      <c r="J936" s="412">
        <v>0</v>
      </c>
      <c r="K936" s="413">
        <f>SUM(K937:K938)</f>
        <v>0</v>
      </c>
      <c r="L936" s="406">
        <f t="shared" si="158"/>
        <v>0</v>
      </c>
      <c r="M936" s="407" t="str">
        <f t="shared" si="159"/>
        <v/>
      </c>
      <c r="N936" s="409">
        <v>0</v>
      </c>
      <c r="O936">
        <f t="shared" si="155"/>
        <v>5</v>
      </c>
    </row>
    <row r="937" ht="15.75" spans="1:16">
      <c r="A937" s="422">
        <v>2220511</v>
      </c>
      <c r="B937" s="415" t="s">
        <v>842</v>
      </c>
      <c r="C937" s="409">
        <v>0</v>
      </c>
      <c r="D937" s="409">
        <v>0</v>
      </c>
      <c r="E937" s="409">
        <v>0</v>
      </c>
      <c r="F937" s="420"/>
      <c r="G937" s="409">
        <v>0</v>
      </c>
      <c r="H937" s="420"/>
      <c r="I937" s="417">
        <f t="shared" si="150"/>
        <v>0</v>
      </c>
      <c r="J937" s="409">
        <v>0</v>
      </c>
      <c r="K937" s="418"/>
      <c r="L937" s="419">
        <f t="shared" si="158"/>
        <v>0</v>
      </c>
      <c r="M937" s="219" t="str">
        <f t="shared" si="159"/>
        <v/>
      </c>
      <c r="N937" s="409">
        <v>0</v>
      </c>
      <c r="O937">
        <f t="shared" si="155"/>
        <v>7</v>
      </c>
      <c r="P937" t="s">
        <v>156</v>
      </c>
    </row>
    <row r="938" ht="15.75" spans="1:16">
      <c r="A938" s="422">
        <v>2220599</v>
      </c>
      <c r="B938" s="415" t="s">
        <v>843</v>
      </c>
      <c r="C938" s="409">
        <v>0</v>
      </c>
      <c r="D938" s="409">
        <v>0</v>
      </c>
      <c r="E938" s="409">
        <v>0</v>
      </c>
      <c r="F938" s="420"/>
      <c r="G938" s="409">
        <v>0</v>
      </c>
      <c r="H938" s="420"/>
      <c r="I938" s="417">
        <f t="shared" si="150"/>
        <v>0</v>
      </c>
      <c r="J938" s="409">
        <v>0</v>
      </c>
      <c r="K938" s="418"/>
      <c r="L938" s="419">
        <f t="shared" si="158"/>
        <v>0</v>
      </c>
      <c r="M938" s="219" t="str">
        <f t="shared" si="159"/>
        <v/>
      </c>
      <c r="N938" s="409">
        <v>0</v>
      </c>
      <c r="O938">
        <f t="shared" si="155"/>
        <v>7</v>
      </c>
      <c r="P938" t="s">
        <v>156</v>
      </c>
    </row>
    <row r="939" ht="15.75" spans="1:16">
      <c r="A939" s="427">
        <v>224</v>
      </c>
      <c r="B939" s="405" t="s">
        <v>844</v>
      </c>
      <c r="C939" s="406">
        <v>3328</v>
      </c>
      <c r="D939" s="406">
        <v>3882</v>
      </c>
      <c r="E939" s="406">
        <v>2975</v>
      </c>
      <c r="F939" s="407">
        <v>0.7664</v>
      </c>
      <c r="G939" s="406">
        <v>1387</v>
      </c>
      <c r="H939" s="407">
        <v>0.8734</v>
      </c>
      <c r="I939" s="406">
        <f t="shared" ref="I939:I1002" si="160">J939+K939</f>
        <v>1331</v>
      </c>
      <c r="J939" s="412">
        <v>989</v>
      </c>
      <c r="K939" s="434">
        <f>SUM(K940,K951,K957,K970,K974,K978)</f>
        <v>342</v>
      </c>
      <c r="L939" s="406">
        <f t="shared" si="158"/>
        <v>-1997</v>
      </c>
      <c r="M939" s="407">
        <f t="shared" si="159"/>
        <v>-0.600060096153846</v>
      </c>
      <c r="N939" s="409">
        <v>1588</v>
      </c>
      <c r="O939">
        <f t="shared" si="155"/>
        <v>3</v>
      </c>
    </row>
    <row r="940" ht="15.75" spans="1:16">
      <c r="A940" s="410">
        <v>22401</v>
      </c>
      <c r="B940" s="424" t="s">
        <v>845</v>
      </c>
      <c r="C940" s="412">
        <v>455</v>
      </c>
      <c r="D940" s="412">
        <v>546</v>
      </c>
      <c r="E940" s="412">
        <v>533</v>
      </c>
      <c r="F940" s="407">
        <v>0.9762</v>
      </c>
      <c r="G940" s="412">
        <v>91</v>
      </c>
      <c r="H940" s="407">
        <v>0.2059</v>
      </c>
      <c r="I940" s="406">
        <f t="shared" si="160"/>
        <v>468</v>
      </c>
      <c r="J940" s="412">
        <v>468</v>
      </c>
      <c r="K940" s="423">
        <f>SUM(K941:K950)</f>
        <v>0</v>
      </c>
      <c r="L940" s="406">
        <f t="shared" si="158"/>
        <v>13</v>
      </c>
      <c r="M940" s="407">
        <f t="shared" si="159"/>
        <v>0.0285714285714286</v>
      </c>
      <c r="N940" s="409">
        <v>442</v>
      </c>
      <c r="O940">
        <f t="shared" si="155"/>
        <v>5</v>
      </c>
    </row>
    <row r="941" ht="15.75" spans="1:16">
      <c r="A941" s="422">
        <v>2240101</v>
      </c>
      <c r="B941" s="415" t="s">
        <v>152</v>
      </c>
      <c r="C941" s="416">
        <v>298</v>
      </c>
      <c r="D941" s="416">
        <v>327</v>
      </c>
      <c r="E941" s="416">
        <v>320</v>
      </c>
      <c r="F941" s="219">
        <v>0.9786</v>
      </c>
      <c r="G941" s="416">
        <v>58</v>
      </c>
      <c r="H941" s="219">
        <v>0.2214</v>
      </c>
      <c r="I941" s="417">
        <f t="shared" si="160"/>
        <v>311</v>
      </c>
      <c r="J941" s="416">
        <v>311</v>
      </c>
      <c r="K941" s="418"/>
      <c r="L941" s="419">
        <f t="shared" ref="L941:L957" si="161">I941-C941</f>
        <v>13</v>
      </c>
      <c r="M941" s="219">
        <f t="shared" ref="M941:M957" si="162">IFERROR(L941/C941,"")</f>
        <v>0.0436241610738255</v>
      </c>
      <c r="N941" s="409">
        <v>262</v>
      </c>
      <c r="O941">
        <f t="shared" si="155"/>
        <v>7</v>
      </c>
    </row>
    <row r="942" ht="15.75" spans="1:16">
      <c r="A942" s="422">
        <v>2240102</v>
      </c>
      <c r="B942" s="415" t="s">
        <v>153</v>
      </c>
      <c r="C942" s="416">
        <v>18</v>
      </c>
      <c r="D942" s="416">
        <v>22</v>
      </c>
      <c r="E942" s="416">
        <v>22</v>
      </c>
      <c r="F942" s="219">
        <v>1</v>
      </c>
      <c r="G942" s="416">
        <v>5</v>
      </c>
      <c r="H942" s="219">
        <v>0.2941</v>
      </c>
      <c r="I942" s="417">
        <f t="shared" si="160"/>
        <v>18</v>
      </c>
      <c r="J942" s="416">
        <v>18</v>
      </c>
      <c r="K942" s="418"/>
      <c r="L942" s="419">
        <f t="shared" si="161"/>
        <v>0</v>
      </c>
      <c r="M942" s="219">
        <f t="shared" si="162"/>
        <v>0</v>
      </c>
      <c r="N942" s="409">
        <v>17</v>
      </c>
      <c r="O942">
        <f t="shared" si="155"/>
        <v>7</v>
      </c>
    </row>
    <row r="943" ht="15.75" spans="1:16">
      <c r="A943" s="422">
        <v>2240103</v>
      </c>
      <c r="B943" s="415" t="s">
        <v>154</v>
      </c>
      <c r="C943" s="409">
        <v>0</v>
      </c>
      <c r="D943" s="409">
        <v>0</v>
      </c>
      <c r="E943" s="409">
        <v>0</v>
      </c>
      <c r="F943" s="420"/>
      <c r="G943" s="409">
        <v>0</v>
      </c>
      <c r="H943" s="420"/>
      <c r="I943" s="417">
        <f t="shared" si="160"/>
        <v>0</v>
      </c>
      <c r="J943" s="409">
        <v>0</v>
      </c>
      <c r="K943" s="418"/>
      <c r="L943" s="419">
        <f t="shared" si="161"/>
        <v>0</v>
      </c>
      <c r="M943" s="219" t="str">
        <f t="shared" si="162"/>
        <v/>
      </c>
      <c r="N943" s="409">
        <v>0</v>
      </c>
      <c r="O943">
        <f t="shared" si="155"/>
        <v>7</v>
      </c>
      <c r="P943" t="s">
        <v>156</v>
      </c>
    </row>
    <row r="944" ht="15.75" spans="1:16">
      <c r="A944" s="422">
        <v>2240104</v>
      </c>
      <c r="B944" s="415" t="s">
        <v>846</v>
      </c>
      <c r="C944" s="409">
        <v>0</v>
      </c>
      <c r="D944" s="409">
        <v>0</v>
      </c>
      <c r="E944" s="409">
        <v>0</v>
      </c>
      <c r="F944" s="420"/>
      <c r="G944" s="409">
        <v>0</v>
      </c>
      <c r="H944" s="420"/>
      <c r="I944" s="417">
        <f t="shared" si="160"/>
        <v>0</v>
      </c>
      <c r="J944" s="409">
        <v>0</v>
      </c>
      <c r="K944" s="418"/>
      <c r="L944" s="419">
        <f t="shared" si="161"/>
        <v>0</v>
      </c>
      <c r="M944" s="219" t="str">
        <f t="shared" si="162"/>
        <v/>
      </c>
      <c r="N944" s="409">
        <v>0</v>
      </c>
      <c r="O944">
        <f t="shared" si="155"/>
        <v>7</v>
      </c>
      <c r="P944" t="s">
        <v>156</v>
      </c>
    </row>
    <row r="945" ht="15.75" spans="1:16">
      <c r="A945" s="422">
        <v>2240105</v>
      </c>
      <c r="B945" s="415" t="s">
        <v>847</v>
      </c>
      <c r="C945" s="409">
        <v>0</v>
      </c>
      <c r="D945" s="409">
        <v>0</v>
      </c>
      <c r="E945" s="409">
        <v>0</v>
      </c>
      <c r="F945" s="420"/>
      <c r="G945" s="409">
        <v>0</v>
      </c>
      <c r="H945" s="420"/>
      <c r="I945" s="417">
        <f t="shared" si="160"/>
        <v>0</v>
      </c>
      <c r="J945" s="409">
        <v>0</v>
      </c>
      <c r="K945" s="418"/>
      <c r="L945" s="419">
        <f t="shared" si="161"/>
        <v>0</v>
      </c>
      <c r="M945" s="219" t="str">
        <f t="shared" si="162"/>
        <v/>
      </c>
      <c r="N945" s="409">
        <v>0</v>
      </c>
      <c r="O945">
        <f t="shared" si="155"/>
        <v>7</v>
      </c>
      <c r="P945" t="s">
        <v>156</v>
      </c>
    </row>
    <row r="946" ht="15.75" spans="1:16">
      <c r="A946" s="422">
        <v>2240106</v>
      </c>
      <c r="B946" s="415" t="s">
        <v>848</v>
      </c>
      <c r="C946" s="409">
        <v>0</v>
      </c>
      <c r="D946" s="409">
        <v>0</v>
      </c>
      <c r="E946" s="409">
        <v>0</v>
      </c>
      <c r="F946" s="420"/>
      <c r="G946" s="409">
        <v>0</v>
      </c>
      <c r="H946" s="420"/>
      <c r="I946" s="417">
        <f t="shared" si="160"/>
        <v>0</v>
      </c>
      <c r="J946" s="409">
        <v>0</v>
      </c>
      <c r="K946" s="418"/>
      <c r="L946" s="419">
        <f t="shared" si="161"/>
        <v>0</v>
      </c>
      <c r="M946" s="219" t="str">
        <f t="shared" si="162"/>
        <v/>
      </c>
      <c r="N946" s="409">
        <v>0</v>
      </c>
      <c r="O946">
        <f t="shared" si="155"/>
        <v>7</v>
      </c>
      <c r="P946" t="s">
        <v>156</v>
      </c>
    </row>
    <row r="947" ht="15.75" spans="1:16">
      <c r="A947" s="422">
        <v>2240108</v>
      </c>
      <c r="B947" s="415" t="s">
        <v>849</v>
      </c>
      <c r="C947" s="409">
        <v>0</v>
      </c>
      <c r="D947" s="409">
        <v>0</v>
      </c>
      <c r="E947" s="409">
        <v>0</v>
      </c>
      <c r="F947" s="420"/>
      <c r="G947" s="409">
        <v>0</v>
      </c>
      <c r="H947" s="420"/>
      <c r="I947" s="417">
        <f t="shared" si="160"/>
        <v>0</v>
      </c>
      <c r="J947" s="409">
        <v>0</v>
      </c>
      <c r="K947" s="418"/>
      <c r="L947" s="419">
        <f t="shared" si="161"/>
        <v>0</v>
      </c>
      <c r="M947" s="219" t="str">
        <f t="shared" si="162"/>
        <v/>
      </c>
      <c r="N947" s="409">
        <v>0</v>
      </c>
      <c r="O947">
        <f t="shared" si="155"/>
        <v>7</v>
      </c>
      <c r="P947" t="s">
        <v>156</v>
      </c>
    </row>
    <row r="948" ht="15.75" spans="1:16">
      <c r="A948" s="422">
        <v>2240109</v>
      </c>
      <c r="B948" s="415" t="s">
        <v>850</v>
      </c>
      <c r="C948" s="409">
        <v>0</v>
      </c>
      <c r="D948" s="409">
        <v>0</v>
      </c>
      <c r="E948" s="409">
        <v>0</v>
      </c>
      <c r="F948" s="420"/>
      <c r="G948" s="409">
        <v>0</v>
      </c>
      <c r="H948" s="420"/>
      <c r="I948" s="417">
        <f t="shared" si="160"/>
        <v>0</v>
      </c>
      <c r="J948" s="409">
        <v>0</v>
      </c>
      <c r="K948" s="418"/>
      <c r="L948" s="419">
        <f t="shared" si="161"/>
        <v>0</v>
      </c>
      <c r="M948" s="219" t="str">
        <f t="shared" si="162"/>
        <v/>
      </c>
      <c r="N948" s="409">
        <v>0</v>
      </c>
      <c r="O948">
        <f t="shared" si="155"/>
        <v>7</v>
      </c>
      <c r="P948" t="s">
        <v>156</v>
      </c>
    </row>
    <row r="949" ht="15.75" spans="1:16">
      <c r="A949" s="422">
        <v>2240150</v>
      </c>
      <c r="B949" s="415" t="s">
        <v>162</v>
      </c>
      <c r="C949" s="416">
        <v>0</v>
      </c>
      <c r="D949" s="416">
        <v>4</v>
      </c>
      <c r="E949" s="416">
        <v>4</v>
      </c>
      <c r="F949" s="219">
        <v>1</v>
      </c>
      <c r="G949" s="416">
        <v>-31</v>
      </c>
      <c r="H949" s="219">
        <v>-0.8857</v>
      </c>
      <c r="I949" s="417">
        <f t="shared" si="160"/>
        <v>0</v>
      </c>
      <c r="J949" s="416">
        <v>0</v>
      </c>
      <c r="K949" s="418"/>
      <c r="L949" s="419">
        <f t="shared" si="161"/>
        <v>0</v>
      </c>
      <c r="M949" s="219" t="str">
        <f t="shared" si="162"/>
        <v/>
      </c>
      <c r="N949" s="409">
        <v>35</v>
      </c>
      <c r="O949">
        <f t="shared" si="155"/>
        <v>7</v>
      </c>
    </row>
    <row r="950" ht="15.75" spans="1:16">
      <c r="A950" s="422">
        <v>2240199</v>
      </c>
      <c r="B950" s="415" t="s">
        <v>851</v>
      </c>
      <c r="C950" s="416">
        <v>139</v>
      </c>
      <c r="D950" s="416">
        <v>193</v>
      </c>
      <c r="E950" s="416">
        <v>187</v>
      </c>
      <c r="F950" s="219">
        <v>0.9689</v>
      </c>
      <c r="G950" s="416">
        <v>59</v>
      </c>
      <c r="H950" s="219">
        <v>0.4609</v>
      </c>
      <c r="I950" s="417">
        <f t="shared" si="160"/>
        <v>139</v>
      </c>
      <c r="J950" s="416">
        <v>139</v>
      </c>
      <c r="K950" s="418"/>
      <c r="L950" s="419">
        <f t="shared" si="161"/>
        <v>0</v>
      </c>
      <c r="M950" s="219">
        <f t="shared" si="162"/>
        <v>0</v>
      </c>
      <c r="N950" s="409">
        <v>128</v>
      </c>
      <c r="O950">
        <f t="shared" si="155"/>
        <v>7</v>
      </c>
    </row>
    <row r="951" ht="15.75" spans="1:16">
      <c r="A951" s="410">
        <v>22402</v>
      </c>
      <c r="B951" s="424" t="s">
        <v>852</v>
      </c>
      <c r="C951" s="412">
        <v>482</v>
      </c>
      <c r="D951" s="412">
        <v>482</v>
      </c>
      <c r="E951" s="412">
        <v>481</v>
      </c>
      <c r="F951" s="407">
        <v>0.9979</v>
      </c>
      <c r="G951" s="412">
        <v>-9</v>
      </c>
      <c r="H951" s="407">
        <v>-0.0184</v>
      </c>
      <c r="I951" s="406">
        <f t="shared" si="160"/>
        <v>483</v>
      </c>
      <c r="J951" s="412">
        <v>483</v>
      </c>
      <c r="K951" s="423">
        <f>SUM(K952:K956)</f>
        <v>0</v>
      </c>
      <c r="L951" s="406">
        <f t="shared" si="161"/>
        <v>1</v>
      </c>
      <c r="M951" s="407">
        <f t="shared" si="162"/>
        <v>0.0020746887966805</v>
      </c>
      <c r="N951" s="409">
        <v>490</v>
      </c>
      <c r="O951">
        <f t="shared" si="155"/>
        <v>5</v>
      </c>
    </row>
    <row r="952" ht="15.75" spans="1:16">
      <c r="A952" s="422">
        <v>2240201</v>
      </c>
      <c r="B952" s="415" t="s">
        <v>152</v>
      </c>
      <c r="C952" s="416">
        <v>195</v>
      </c>
      <c r="D952" s="416">
        <v>195</v>
      </c>
      <c r="E952" s="416">
        <v>195</v>
      </c>
      <c r="F952" s="219">
        <v>1</v>
      </c>
      <c r="G952" s="416">
        <v>-53</v>
      </c>
      <c r="H952" s="219">
        <v>-0.2137</v>
      </c>
      <c r="I952" s="417">
        <f t="shared" si="160"/>
        <v>195</v>
      </c>
      <c r="J952" s="416">
        <v>195</v>
      </c>
      <c r="K952" s="418"/>
      <c r="L952" s="419">
        <f t="shared" si="161"/>
        <v>0</v>
      </c>
      <c r="M952" s="219">
        <f t="shared" si="162"/>
        <v>0</v>
      </c>
      <c r="N952" s="409">
        <v>248</v>
      </c>
      <c r="O952">
        <f t="shared" si="155"/>
        <v>7</v>
      </c>
    </row>
    <row r="953" ht="15.75" spans="1:16">
      <c r="A953" s="422">
        <v>2240202</v>
      </c>
      <c r="B953" s="415" t="s">
        <v>153</v>
      </c>
      <c r="C953" s="416">
        <v>287</v>
      </c>
      <c r="D953" s="416">
        <v>287</v>
      </c>
      <c r="E953" s="416">
        <v>286</v>
      </c>
      <c r="F953" s="219">
        <v>0.9965</v>
      </c>
      <c r="G953" s="416">
        <v>242</v>
      </c>
      <c r="H953" s="219">
        <v>5.5</v>
      </c>
      <c r="I953" s="417">
        <f t="shared" si="160"/>
        <v>288</v>
      </c>
      <c r="J953" s="416">
        <v>288</v>
      </c>
      <c r="K953" s="418"/>
      <c r="L953" s="419">
        <f t="shared" si="161"/>
        <v>1</v>
      </c>
      <c r="M953" s="219">
        <f t="shared" si="162"/>
        <v>0.00348432055749129</v>
      </c>
      <c r="N953" s="409">
        <v>44</v>
      </c>
      <c r="O953">
        <f t="shared" si="155"/>
        <v>7</v>
      </c>
    </row>
    <row r="954" ht="15.75" spans="1:16">
      <c r="A954" s="422">
        <v>2240203</v>
      </c>
      <c r="B954" s="415" t="s">
        <v>154</v>
      </c>
      <c r="C954" s="409">
        <v>0</v>
      </c>
      <c r="D954" s="409">
        <v>0</v>
      </c>
      <c r="E954" s="409">
        <v>0</v>
      </c>
      <c r="F954" s="420"/>
      <c r="G954" s="409">
        <v>0</v>
      </c>
      <c r="H954" s="420"/>
      <c r="I954" s="417">
        <f t="shared" si="160"/>
        <v>0</v>
      </c>
      <c r="J954" s="409">
        <v>0</v>
      </c>
      <c r="K954" s="418"/>
      <c r="L954" s="419">
        <f t="shared" si="161"/>
        <v>0</v>
      </c>
      <c r="M954" s="219" t="str">
        <f t="shared" si="162"/>
        <v/>
      </c>
      <c r="N954" s="409">
        <v>0</v>
      </c>
      <c r="O954">
        <f t="shared" si="155"/>
        <v>7</v>
      </c>
      <c r="P954" t="s">
        <v>156</v>
      </c>
    </row>
    <row r="955" ht="15.75" spans="1:16">
      <c r="A955" s="422">
        <v>2240204</v>
      </c>
      <c r="B955" s="415" t="s">
        <v>853</v>
      </c>
      <c r="C955" s="409">
        <v>0</v>
      </c>
      <c r="D955" s="409">
        <v>0</v>
      </c>
      <c r="E955" s="409">
        <v>0</v>
      </c>
      <c r="F955" s="420"/>
      <c r="G955" s="409">
        <v>0</v>
      </c>
      <c r="H955" s="420"/>
      <c r="I955" s="417">
        <f t="shared" si="160"/>
        <v>0</v>
      </c>
      <c r="J955" s="409">
        <v>0</v>
      </c>
      <c r="K955" s="418"/>
      <c r="L955" s="419">
        <f t="shared" si="161"/>
        <v>0</v>
      </c>
      <c r="M955" s="219" t="str">
        <f t="shared" si="162"/>
        <v/>
      </c>
      <c r="N955" s="409">
        <v>0</v>
      </c>
      <c r="O955">
        <f t="shared" si="155"/>
        <v>7</v>
      </c>
      <c r="P955" t="s">
        <v>156</v>
      </c>
    </row>
    <row r="956" ht="15.75" spans="1:16">
      <c r="A956" s="422">
        <v>2240299</v>
      </c>
      <c r="B956" s="415" t="s">
        <v>854</v>
      </c>
      <c r="C956" s="416">
        <v>0</v>
      </c>
      <c r="D956" s="416">
        <v>0</v>
      </c>
      <c r="E956" s="416">
        <v>0</v>
      </c>
      <c r="F956" s="219"/>
      <c r="G956" s="416">
        <v>-198</v>
      </c>
      <c r="H956" s="219">
        <v>-1</v>
      </c>
      <c r="I956" s="417">
        <f t="shared" si="160"/>
        <v>0</v>
      </c>
      <c r="J956" s="416">
        <v>0</v>
      </c>
      <c r="K956" s="418"/>
      <c r="L956" s="419">
        <f t="shared" si="161"/>
        <v>0</v>
      </c>
      <c r="M956" s="219" t="str">
        <f t="shared" si="162"/>
        <v/>
      </c>
      <c r="N956" s="409">
        <v>198</v>
      </c>
      <c r="O956">
        <f t="shared" si="155"/>
        <v>7</v>
      </c>
    </row>
    <row r="957" ht="15.75" spans="1:16">
      <c r="A957" s="410">
        <v>22405</v>
      </c>
      <c r="B957" s="424" t="s">
        <v>855</v>
      </c>
      <c r="C957" s="412">
        <v>2</v>
      </c>
      <c r="D957" s="412">
        <v>2</v>
      </c>
      <c r="E957" s="412">
        <v>1</v>
      </c>
      <c r="F957" s="407">
        <v>0.5</v>
      </c>
      <c r="G957" s="412">
        <v>0</v>
      </c>
      <c r="H957" s="407">
        <v>0</v>
      </c>
      <c r="I957" s="406">
        <f t="shared" si="160"/>
        <v>2</v>
      </c>
      <c r="J957" s="412">
        <v>2</v>
      </c>
      <c r="K957" s="423">
        <f>SUM(K958:K969)</f>
        <v>0</v>
      </c>
      <c r="L957" s="406">
        <f t="shared" si="161"/>
        <v>0</v>
      </c>
      <c r="M957" s="407">
        <f t="shared" si="162"/>
        <v>0</v>
      </c>
      <c r="N957" s="409">
        <v>1</v>
      </c>
      <c r="O957">
        <f t="shared" si="155"/>
        <v>5</v>
      </c>
    </row>
    <row r="958" ht="15.75" spans="1:16">
      <c r="A958" s="422">
        <v>2240501</v>
      </c>
      <c r="B958" s="415" t="s">
        <v>152</v>
      </c>
      <c r="C958" s="409">
        <v>0</v>
      </c>
      <c r="D958" s="409">
        <v>0</v>
      </c>
      <c r="E958" s="409">
        <v>0</v>
      </c>
      <c r="F958" s="420"/>
      <c r="G958" s="409">
        <v>0</v>
      </c>
      <c r="H958" s="420"/>
      <c r="I958" s="417">
        <f t="shared" si="160"/>
        <v>0</v>
      </c>
      <c r="J958" s="409">
        <v>0</v>
      </c>
      <c r="K958" s="418"/>
      <c r="L958" s="419">
        <f t="shared" ref="L958:L992" si="163">I958-C958</f>
        <v>0</v>
      </c>
      <c r="M958" s="219" t="str">
        <f t="shared" ref="M958:M998" si="164">IFERROR(L958/C958,"")</f>
        <v/>
      </c>
      <c r="N958" s="409">
        <v>0</v>
      </c>
      <c r="O958">
        <f t="shared" si="155"/>
        <v>7</v>
      </c>
      <c r="P958" t="s">
        <v>156</v>
      </c>
    </row>
    <row r="959" ht="15.75" spans="1:16">
      <c r="A959" s="422">
        <v>2240502</v>
      </c>
      <c r="B959" s="415" t="s">
        <v>153</v>
      </c>
      <c r="C959" s="409">
        <v>0</v>
      </c>
      <c r="D959" s="409">
        <v>0</v>
      </c>
      <c r="E959" s="409">
        <v>0</v>
      </c>
      <c r="F959" s="420"/>
      <c r="G959" s="409">
        <v>0</v>
      </c>
      <c r="H959" s="420"/>
      <c r="I959" s="417">
        <f t="shared" si="160"/>
        <v>0</v>
      </c>
      <c r="J959" s="409">
        <v>0</v>
      </c>
      <c r="K959" s="418"/>
      <c r="L959" s="419">
        <f t="shared" si="163"/>
        <v>0</v>
      </c>
      <c r="M959" s="219" t="str">
        <f t="shared" si="164"/>
        <v/>
      </c>
      <c r="N959" s="409">
        <v>0</v>
      </c>
      <c r="O959">
        <f t="shared" si="155"/>
        <v>7</v>
      </c>
      <c r="P959" t="s">
        <v>156</v>
      </c>
    </row>
    <row r="960" ht="15.75" spans="1:16">
      <c r="A960" s="422">
        <v>2240503</v>
      </c>
      <c r="B960" s="415" t="s">
        <v>154</v>
      </c>
      <c r="C960" s="409">
        <v>0</v>
      </c>
      <c r="D960" s="409">
        <v>0</v>
      </c>
      <c r="E960" s="409">
        <v>0</v>
      </c>
      <c r="F960" s="420"/>
      <c r="G960" s="409">
        <v>0</v>
      </c>
      <c r="H960" s="420"/>
      <c r="I960" s="417">
        <f t="shared" si="160"/>
        <v>0</v>
      </c>
      <c r="J960" s="409">
        <v>0</v>
      </c>
      <c r="K960" s="418"/>
      <c r="L960" s="419">
        <f t="shared" si="163"/>
        <v>0</v>
      </c>
      <c r="M960" s="219" t="str">
        <f t="shared" si="164"/>
        <v/>
      </c>
      <c r="N960" s="409">
        <v>0</v>
      </c>
      <c r="O960">
        <f t="shared" si="155"/>
        <v>7</v>
      </c>
      <c r="P960" t="s">
        <v>156</v>
      </c>
    </row>
    <row r="961" ht="15.75" spans="1:16">
      <c r="A961" s="422">
        <v>2240504</v>
      </c>
      <c r="B961" s="415" t="s">
        <v>856</v>
      </c>
      <c r="C961" s="409">
        <v>0</v>
      </c>
      <c r="D961" s="409">
        <v>0</v>
      </c>
      <c r="E961" s="409">
        <v>0</v>
      </c>
      <c r="F961" s="420"/>
      <c r="G961" s="409">
        <v>0</v>
      </c>
      <c r="H961" s="420"/>
      <c r="I961" s="417">
        <f t="shared" si="160"/>
        <v>0</v>
      </c>
      <c r="J961" s="409">
        <v>0</v>
      </c>
      <c r="K961" s="418"/>
      <c r="L961" s="419">
        <f t="shared" si="163"/>
        <v>0</v>
      </c>
      <c r="M961" s="219" t="str">
        <f t="shared" si="164"/>
        <v/>
      </c>
      <c r="N961" s="409">
        <v>0</v>
      </c>
      <c r="O961">
        <f t="shared" si="155"/>
        <v>7</v>
      </c>
      <c r="P961" t="s">
        <v>156</v>
      </c>
    </row>
    <row r="962" ht="15.75" spans="1:16">
      <c r="A962" s="422">
        <v>2240505</v>
      </c>
      <c r="B962" s="415" t="s">
        <v>857</v>
      </c>
      <c r="C962" s="409">
        <v>0</v>
      </c>
      <c r="D962" s="409">
        <v>0</v>
      </c>
      <c r="E962" s="409">
        <v>0</v>
      </c>
      <c r="F962" s="420"/>
      <c r="G962" s="409">
        <v>0</v>
      </c>
      <c r="H962" s="420"/>
      <c r="I962" s="417">
        <f t="shared" si="160"/>
        <v>0</v>
      </c>
      <c r="J962" s="409">
        <v>0</v>
      </c>
      <c r="K962" s="418"/>
      <c r="L962" s="419">
        <f t="shared" si="163"/>
        <v>0</v>
      </c>
      <c r="M962" s="219" t="str">
        <f t="shared" si="164"/>
        <v/>
      </c>
      <c r="N962" s="409">
        <v>0</v>
      </c>
      <c r="O962">
        <f t="shared" si="155"/>
        <v>7</v>
      </c>
      <c r="P962" t="s">
        <v>156</v>
      </c>
    </row>
    <row r="963" ht="15.75" spans="1:16">
      <c r="A963" s="422">
        <v>2240506</v>
      </c>
      <c r="B963" s="415" t="s">
        <v>858</v>
      </c>
      <c r="C963" s="409">
        <v>0</v>
      </c>
      <c r="D963" s="409">
        <v>0</v>
      </c>
      <c r="E963" s="409">
        <v>0</v>
      </c>
      <c r="F963" s="420"/>
      <c r="G963" s="409">
        <v>0</v>
      </c>
      <c r="H963" s="420"/>
      <c r="I963" s="417">
        <f t="shared" si="160"/>
        <v>0</v>
      </c>
      <c r="J963" s="409">
        <v>0</v>
      </c>
      <c r="K963" s="418"/>
      <c r="L963" s="419">
        <f t="shared" si="163"/>
        <v>0</v>
      </c>
      <c r="M963" s="219" t="str">
        <f t="shared" si="164"/>
        <v/>
      </c>
      <c r="N963" s="409">
        <v>0</v>
      </c>
      <c r="O963">
        <f t="shared" si="155"/>
        <v>7</v>
      </c>
      <c r="P963" t="s">
        <v>156</v>
      </c>
    </row>
    <row r="964" ht="15.75" spans="1:16">
      <c r="A964" s="422">
        <v>2240507</v>
      </c>
      <c r="B964" s="415" t="s">
        <v>859</v>
      </c>
      <c r="C964" s="409">
        <v>0</v>
      </c>
      <c r="D964" s="409">
        <v>0</v>
      </c>
      <c r="E964" s="409">
        <v>0</v>
      </c>
      <c r="F964" s="420"/>
      <c r="G964" s="409">
        <v>0</v>
      </c>
      <c r="H964" s="420"/>
      <c r="I964" s="417">
        <f t="shared" si="160"/>
        <v>0</v>
      </c>
      <c r="J964" s="409">
        <v>0</v>
      </c>
      <c r="K964" s="418"/>
      <c r="L964" s="419">
        <f t="shared" si="163"/>
        <v>0</v>
      </c>
      <c r="M964" s="219" t="str">
        <f t="shared" si="164"/>
        <v/>
      </c>
      <c r="N964" s="409">
        <v>0</v>
      </c>
      <c r="O964">
        <f t="shared" si="155"/>
        <v>7</v>
      </c>
      <c r="P964" t="s">
        <v>156</v>
      </c>
    </row>
    <row r="965" ht="15.75" spans="1:16">
      <c r="A965" s="422">
        <v>2240508</v>
      </c>
      <c r="B965" s="415" t="s">
        <v>860</v>
      </c>
      <c r="C965" s="409">
        <v>0</v>
      </c>
      <c r="D965" s="409">
        <v>0</v>
      </c>
      <c r="E965" s="409">
        <v>0</v>
      </c>
      <c r="F965" s="420"/>
      <c r="G965" s="409">
        <v>0</v>
      </c>
      <c r="H965" s="420"/>
      <c r="I965" s="417">
        <f t="shared" si="160"/>
        <v>0</v>
      </c>
      <c r="J965" s="409">
        <v>0</v>
      </c>
      <c r="K965" s="418"/>
      <c r="L965" s="419">
        <f t="shared" si="163"/>
        <v>0</v>
      </c>
      <c r="M965" s="219" t="str">
        <f t="shared" si="164"/>
        <v/>
      </c>
      <c r="N965" s="409">
        <v>0</v>
      </c>
      <c r="O965">
        <f t="shared" si="155"/>
        <v>7</v>
      </c>
      <c r="P965" t="s">
        <v>156</v>
      </c>
    </row>
    <row r="966" ht="15.75" spans="1:16">
      <c r="A966" s="422">
        <v>2240509</v>
      </c>
      <c r="B966" s="415" t="s">
        <v>861</v>
      </c>
      <c r="C966" s="416">
        <v>2</v>
      </c>
      <c r="D966" s="416">
        <v>2</v>
      </c>
      <c r="E966" s="416">
        <v>1</v>
      </c>
      <c r="F966" s="219">
        <v>0.5</v>
      </c>
      <c r="G966" s="416">
        <v>0</v>
      </c>
      <c r="H966" s="219">
        <v>0</v>
      </c>
      <c r="I966" s="417">
        <f t="shared" si="160"/>
        <v>2</v>
      </c>
      <c r="J966" s="416">
        <v>2</v>
      </c>
      <c r="K966" s="418"/>
      <c r="L966" s="419">
        <f t="shared" si="163"/>
        <v>0</v>
      </c>
      <c r="M966" s="219">
        <f t="shared" si="164"/>
        <v>0</v>
      </c>
      <c r="N966" s="409">
        <v>1</v>
      </c>
      <c r="O966">
        <f t="shared" si="155"/>
        <v>7</v>
      </c>
    </row>
    <row r="967" ht="15.75" spans="1:16">
      <c r="A967" s="422">
        <v>2240510</v>
      </c>
      <c r="B967" s="415" t="s">
        <v>862</v>
      </c>
      <c r="C967" s="409">
        <v>0</v>
      </c>
      <c r="D967" s="409">
        <v>0</v>
      </c>
      <c r="E967" s="409">
        <v>0</v>
      </c>
      <c r="F967" s="420"/>
      <c r="G967" s="409">
        <v>0</v>
      </c>
      <c r="H967" s="420"/>
      <c r="I967" s="417">
        <f t="shared" si="160"/>
        <v>0</v>
      </c>
      <c r="J967" s="409">
        <v>0</v>
      </c>
      <c r="K967" s="418"/>
      <c r="L967" s="419">
        <f t="shared" si="163"/>
        <v>0</v>
      </c>
      <c r="M967" s="219" t="str">
        <f t="shared" si="164"/>
        <v/>
      </c>
      <c r="N967" s="409">
        <v>0</v>
      </c>
      <c r="O967">
        <f t="shared" si="155"/>
        <v>7</v>
      </c>
      <c r="P967" t="s">
        <v>156</v>
      </c>
    </row>
    <row r="968" ht="15.75" spans="1:16">
      <c r="A968" s="422">
        <v>2240550</v>
      </c>
      <c r="B968" s="415" t="s">
        <v>863</v>
      </c>
      <c r="C968" s="409">
        <v>0</v>
      </c>
      <c r="D968" s="409">
        <v>0</v>
      </c>
      <c r="E968" s="409">
        <v>0</v>
      </c>
      <c r="F968" s="420"/>
      <c r="G968" s="409">
        <v>0</v>
      </c>
      <c r="H968" s="420"/>
      <c r="I968" s="417">
        <f t="shared" si="160"/>
        <v>0</v>
      </c>
      <c r="J968" s="409">
        <v>0</v>
      </c>
      <c r="K968" s="418"/>
      <c r="L968" s="419">
        <f t="shared" si="163"/>
        <v>0</v>
      </c>
      <c r="M968" s="219" t="str">
        <f t="shared" si="164"/>
        <v/>
      </c>
      <c r="N968" s="409">
        <v>0</v>
      </c>
      <c r="O968">
        <f t="shared" ref="O968:O1008" si="165">LEN(A968)</f>
        <v>7</v>
      </c>
      <c r="P968" t="s">
        <v>156</v>
      </c>
    </row>
    <row r="969" ht="15.75" spans="1:16">
      <c r="A969" s="422">
        <v>2240599</v>
      </c>
      <c r="B969" s="415" t="s">
        <v>864</v>
      </c>
      <c r="C969" s="409">
        <v>0</v>
      </c>
      <c r="D969" s="409">
        <v>0</v>
      </c>
      <c r="E969" s="409">
        <v>0</v>
      </c>
      <c r="F969" s="420"/>
      <c r="G969" s="409">
        <v>0</v>
      </c>
      <c r="H969" s="420"/>
      <c r="I969" s="417">
        <f t="shared" si="160"/>
        <v>0</v>
      </c>
      <c r="J969" s="409">
        <v>0</v>
      </c>
      <c r="K969" s="418"/>
      <c r="L969" s="419">
        <f t="shared" si="163"/>
        <v>0</v>
      </c>
      <c r="M969" s="219" t="str">
        <f t="shared" si="164"/>
        <v/>
      </c>
      <c r="N969" s="409">
        <v>0</v>
      </c>
      <c r="O969">
        <f t="shared" si="165"/>
        <v>7</v>
      </c>
      <c r="P969" t="s">
        <v>156</v>
      </c>
    </row>
    <row r="970" ht="15.75" spans="1:16">
      <c r="A970" s="410">
        <v>22406</v>
      </c>
      <c r="B970" s="424" t="s">
        <v>865</v>
      </c>
      <c r="C970" s="412">
        <v>32</v>
      </c>
      <c r="D970" s="412">
        <v>90</v>
      </c>
      <c r="E970" s="412">
        <v>33</v>
      </c>
      <c r="F970" s="407">
        <v>0.3667</v>
      </c>
      <c r="G970" s="412">
        <v>26</v>
      </c>
      <c r="H970" s="407">
        <v>3.7143</v>
      </c>
      <c r="I970" s="406">
        <f t="shared" si="160"/>
        <v>19</v>
      </c>
      <c r="J970" s="412">
        <v>12</v>
      </c>
      <c r="K970" s="423">
        <f>SUM(K971:K973)</f>
        <v>7</v>
      </c>
      <c r="L970" s="406">
        <f t="shared" si="163"/>
        <v>-13</v>
      </c>
      <c r="M970" s="407">
        <f t="shared" si="164"/>
        <v>-0.40625</v>
      </c>
      <c r="N970" s="409">
        <v>7</v>
      </c>
      <c r="O970">
        <f t="shared" si="165"/>
        <v>5</v>
      </c>
    </row>
    <row r="971" ht="15.75" spans="1:16">
      <c r="A971" s="422">
        <v>2240601</v>
      </c>
      <c r="B971" s="415" t="s">
        <v>866</v>
      </c>
      <c r="C971" s="416">
        <v>20</v>
      </c>
      <c r="D971" s="416">
        <v>63</v>
      </c>
      <c r="E971" s="416">
        <v>12</v>
      </c>
      <c r="F971" s="219">
        <v>0.1905</v>
      </c>
      <c r="G971" s="416">
        <v>5</v>
      </c>
      <c r="H971" s="219">
        <v>0.7143</v>
      </c>
      <c r="I971" s="417">
        <f t="shared" si="160"/>
        <v>7</v>
      </c>
      <c r="J971" s="416">
        <v>0</v>
      </c>
      <c r="K971" s="430">
        <f>8-1</f>
        <v>7</v>
      </c>
      <c r="L971" s="419">
        <f t="shared" si="163"/>
        <v>-13</v>
      </c>
      <c r="M971" s="219">
        <f t="shared" si="164"/>
        <v>-0.65</v>
      </c>
      <c r="N971" s="409">
        <v>7</v>
      </c>
      <c r="O971">
        <f t="shared" si="165"/>
        <v>7</v>
      </c>
    </row>
    <row r="972" ht="15.75" spans="1:16">
      <c r="A972" s="422">
        <v>2240602</v>
      </c>
      <c r="B972" s="415" t="s">
        <v>867</v>
      </c>
      <c r="C972" s="409">
        <v>0</v>
      </c>
      <c r="D972" s="409">
        <v>0</v>
      </c>
      <c r="E972" s="409">
        <v>0</v>
      </c>
      <c r="F972" s="420"/>
      <c r="G972" s="409">
        <v>0</v>
      </c>
      <c r="H972" s="420"/>
      <c r="I972" s="417">
        <f t="shared" si="160"/>
        <v>0</v>
      </c>
      <c r="J972" s="409">
        <v>0</v>
      </c>
      <c r="K972" s="418"/>
      <c r="L972" s="419">
        <f t="shared" si="163"/>
        <v>0</v>
      </c>
      <c r="M972" s="219" t="str">
        <f t="shared" si="164"/>
        <v/>
      </c>
      <c r="N972" s="409">
        <v>0</v>
      </c>
      <c r="O972">
        <f t="shared" si="165"/>
        <v>7</v>
      </c>
      <c r="P972" t="s">
        <v>156</v>
      </c>
    </row>
    <row r="973" ht="15.75" spans="1:16">
      <c r="A973" s="422">
        <v>2240699</v>
      </c>
      <c r="B973" s="415" t="s">
        <v>868</v>
      </c>
      <c r="C973" s="416">
        <v>12</v>
      </c>
      <c r="D973" s="416">
        <v>27</v>
      </c>
      <c r="E973" s="416">
        <v>21</v>
      </c>
      <c r="F973" s="219">
        <v>0.7778</v>
      </c>
      <c r="G973" s="416">
        <v>21</v>
      </c>
      <c r="H973" s="219"/>
      <c r="I973" s="417">
        <f t="shared" si="160"/>
        <v>12</v>
      </c>
      <c r="J973" s="416">
        <v>12</v>
      </c>
      <c r="K973" s="418"/>
      <c r="L973" s="419">
        <f t="shared" si="163"/>
        <v>0</v>
      </c>
      <c r="M973" s="219">
        <f t="shared" si="164"/>
        <v>0</v>
      </c>
      <c r="N973" s="409">
        <v>0</v>
      </c>
      <c r="O973">
        <f t="shared" si="165"/>
        <v>7</v>
      </c>
    </row>
    <row r="974" ht="15.75" spans="1:16">
      <c r="A974" s="410">
        <v>22407</v>
      </c>
      <c r="B974" s="424" t="s">
        <v>869</v>
      </c>
      <c r="C974" s="406">
        <v>2307</v>
      </c>
      <c r="D974" s="406">
        <v>2712</v>
      </c>
      <c r="E974" s="406">
        <v>1908</v>
      </c>
      <c r="F974" s="407">
        <v>0.7035</v>
      </c>
      <c r="G974" s="406">
        <v>1522</v>
      </c>
      <c r="H974" s="407">
        <v>3.943</v>
      </c>
      <c r="I974" s="406">
        <f t="shared" si="160"/>
        <v>335</v>
      </c>
      <c r="J974" s="412">
        <v>0</v>
      </c>
      <c r="K974" s="423">
        <f>SUM(K975:K977)</f>
        <v>335</v>
      </c>
      <c r="L974" s="406">
        <f t="shared" si="163"/>
        <v>-1972</v>
      </c>
      <c r="M974" s="407">
        <f t="shared" si="164"/>
        <v>-0.854789770264413</v>
      </c>
      <c r="N974" s="409">
        <v>386</v>
      </c>
      <c r="O974">
        <f t="shared" si="165"/>
        <v>5</v>
      </c>
    </row>
    <row r="975" ht="15.75" spans="1:16">
      <c r="A975" s="422">
        <v>2240703</v>
      </c>
      <c r="B975" s="415" t="s">
        <v>870</v>
      </c>
      <c r="C975" s="416">
        <v>1097</v>
      </c>
      <c r="D975" s="417">
        <v>1452</v>
      </c>
      <c r="E975" s="416">
        <v>1197</v>
      </c>
      <c r="F975" s="219">
        <v>0.8244</v>
      </c>
      <c r="G975" s="416">
        <v>971</v>
      </c>
      <c r="H975" s="219">
        <v>4.2965</v>
      </c>
      <c r="I975" s="417">
        <f t="shared" si="160"/>
        <v>255</v>
      </c>
      <c r="J975" s="416">
        <v>0</v>
      </c>
      <c r="K975" s="418">
        <v>255</v>
      </c>
      <c r="L975" s="419">
        <f t="shared" si="163"/>
        <v>-842</v>
      </c>
      <c r="M975" s="219">
        <f t="shared" si="164"/>
        <v>-0.767547857793984</v>
      </c>
      <c r="N975" s="409">
        <v>226</v>
      </c>
      <c r="O975">
        <f t="shared" si="165"/>
        <v>7</v>
      </c>
    </row>
    <row r="976" ht="15.75" spans="1:16">
      <c r="A976" s="422">
        <v>2240704</v>
      </c>
      <c r="B976" s="415" t="s">
        <v>871</v>
      </c>
      <c r="C976" s="416">
        <v>441</v>
      </c>
      <c r="D976" s="416">
        <v>441</v>
      </c>
      <c r="E976" s="416">
        <v>70</v>
      </c>
      <c r="F976" s="219">
        <v>0.1587</v>
      </c>
      <c r="G976" s="416">
        <v>-38</v>
      </c>
      <c r="H976" s="219">
        <v>-0.3519</v>
      </c>
      <c r="I976" s="417">
        <f t="shared" si="160"/>
        <v>0</v>
      </c>
      <c r="J976" s="416">
        <v>0</v>
      </c>
      <c r="K976" s="418"/>
      <c r="L976" s="419">
        <f t="shared" si="163"/>
        <v>-441</v>
      </c>
      <c r="M976" s="219">
        <f t="shared" si="164"/>
        <v>-1</v>
      </c>
      <c r="N976" s="409">
        <v>108</v>
      </c>
      <c r="O976">
        <f t="shared" si="165"/>
        <v>7</v>
      </c>
    </row>
    <row r="977" ht="15.75" spans="1:16">
      <c r="A977" s="422">
        <v>2240799</v>
      </c>
      <c r="B977" s="415" t="s">
        <v>872</v>
      </c>
      <c r="C977" s="416">
        <v>769</v>
      </c>
      <c r="D977" s="416">
        <v>819</v>
      </c>
      <c r="E977" s="416">
        <v>641</v>
      </c>
      <c r="F977" s="219">
        <v>0.7827</v>
      </c>
      <c r="G977" s="416">
        <v>589</v>
      </c>
      <c r="H977" s="219">
        <v>11.3269</v>
      </c>
      <c r="I977" s="417">
        <f t="shared" si="160"/>
        <v>80</v>
      </c>
      <c r="J977" s="416">
        <v>0</v>
      </c>
      <c r="K977" s="418">
        <v>80</v>
      </c>
      <c r="L977" s="419">
        <f t="shared" si="163"/>
        <v>-689</v>
      </c>
      <c r="M977" s="219">
        <f t="shared" si="164"/>
        <v>-0.895968790637191</v>
      </c>
      <c r="N977" s="409">
        <v>52</v>
      </c>
      <c r="O977">
        <f t="shared" si="165"/>
        <v>7</v>
      </c>
    </row>
    <row r="978" ht="15.75" spans="1:16">
      <c r="A978" s="410">
        <v>22499</v>
      </c>
      <c r="B978" s="424" t="s">
        <v>873</v>
      </c>
      <c r="C978" s="412">
        <v>50</v>
      </c>
      <c r="D978" s="412">
        <v>50</v>
      </c>
      <c r="E978" s="412">
        <v>19</v>
      </c>
      <c r="F978" s="407">
        <v>0.38</v>
      </c>
      <c r="G978" s="412">
        <v>-243</v>
      </c>
      <c r="H978" s="407">
        <v>-0.9275</v>
      </c>
      <c r="I978" s="406">
        <f t="shared" si="160"/>
        <v>24</v>
      </c>
      <c r="J978" s="412">
        <v>24</v>
      </c>
      <c r="K978" s="423">
        <f>K979</f>
        <v>0</v>
      </c>
      <c r="L978" s="406">
        <f t="shared" si="163"/>
        <v>-26</v>
      </c>
      <c r="M978" s="407">
        <f t="shared" si="164"/>
        <v>-0.52</v>
      </c>
      <c r="N978" s="409">
        <v>262</v>
      </c>
      <c r="O978">
        <f t="shared" si="165"/>
        <v>5</v>
      </c>
    </row>
    <row r="979" ht="15.75" spans="1:16">
      <c r="A979" s="422">
        <v>2249999</v>
      </c>
      <c r="B979" s="415" t="s">
        <v>873</v>
      </c>
      <c r="C979" s="416">
        <v>50</v>
      </c>
      <c r="D979" s="416">
        <v>50</v>
      </c>
      <c r="E979" s="416">
        <v>19</v>
      </c>
      <c r="F979" s="219">
        <v>0.38</v>
      </c>
      <c r="G979" s="416">
        <v>-243</v>
      </c>
      <c r="H979" s="219">
        <v>-0.9275</v>
      </c>
      <c r="I979" s="417">
        <f t="shared" si="160"/>
        <v>24</v>
      </c>
      <c r="J979" s="416">
        <v>24</v>
      </c>
      <c r="K979" s="418"/>
      <c r="L979" s="419">
        <f t="shared" si="163"/>
        <v>-26</v>
      </c>
      <c r="M979" s="219">
        <f t="shared" si="164"/>
        <v>-0.52</v>
      </c>
      <c r="N979" s="409">
        <v>262</v>
      </c>
      <c r="O979">
        <f t="shared" si="165"/>
        <v>7</v>
      </c>
    </row>
    <row r="980" ht="15.75" spans="1:16">
      <c r="A980" s="427">
        <v>227</v>
      </c>
      <c r="B980" s="405" t="s">
        <v>874</v>
      </c>
      <c r="C980" s="406">
        <v>2500</v>
      </c>
      <c r="D980" s="412">
        <v>0</v>
      </c>
      <c r="E980" s="412">
        <v>0</v>
      </c>
      <c r="F980" s="407"/>
      <c r="G980" s="412">
        <v>0</v>
      </c>
      <c r="H980" s="407"/>
      <c r="I980" s="406">
        <f t="shared" si="160"/>
        <v>2500</v>
      </c>
      <c r="J980" s="406">
        <v>2500</v>
      </c>
      <c r="K980" s="413"/>
      <c r="L980" s="406">
        <f t="shared" si="163"/>
        <v>0</v>
      </c>
      <c r="M980" s="407">
        <f t="shared" si="164"/>
        <v>0</v>
      </c>
      <c r="N980" s="409"/>
      <c r="O980">
        <f t="shared" si="165"/>
        <v>3</v>
      </c>
    </row>
    <row r="981" ht="15.75" spans="1:16">
      <c r="A981" s="410">
        <v>232</v>
      </c>
      <c r="B981" s="405" t="s">
        <v>875</v>
      </c>
      <c r="C981" s="406">
        <v>2803</v>
      </c>
      <c r="D981" s="406">
        <v>2901</v>
      </c>
      <c r="E981" s="406">
        <v>2872</v>
      </c>
      <c r="F981" s="407">
        <v>0.99</v>
      </c>
      <c r="G981" s="412">
        <v>-153</v>
      </c>
      <c r="H981" s="407">
        <v>-0.0506</v>
      </c>
      <c r="I981" s="406">
        <f t="shared" si="160"/>
        <v>2671</v>
      </c>
      <c r="J981" s="406">
        <v>2671</v>
      </c>
      <c r="K981" s="408">
        <f>K982</f>
        <v>0</v>
      </c>
      <c r="L981" s="406">
        <f t="shared" si="163"/>
        <v>-132</v>
      </c>
      <c r="M981" s="407">
        <f t="shared" si="164"/>
        <v>-0.0470924009989297</v>
      </c>
      <c r="N981" s="409">
        <v>3025</v>
      </c>
      <c r="O981">
        <f t="shared" si="165"/>
        <v>3</v>
      </c>
    </row>
    <row r="982" ht="15.75" spans="1:16">
      <c r="A982" s="410">
        <v>23203</v>
      </c>
      <c r="B982" s="421" t="s">
        <v>876</v>
      </c>
      <c r="C982" s="406">
        <v>2803</v>
      </c>
      <c r="D982" s="406">
        <v>2901</v>
      </c>
      <c r="E982" s="406">
        <v>2872</v>
      </c>
      <c r="F982" s="407">
        <v>0.99</v>
      </c>
      <c r="G982" s="412">
        <v>-153</v>
      </c>
      <c r="H982" s="407">
        <v>-0.0506</v>
      </c>
      <c r="I982" s="406">
        <f t="shared" si="160"/>
        <v>2671</v>
      </c>
      <c r="J982" s="406">
        <v>2671</v>
      </c>
      <c r="K982" s="413">
        <f>SUM(K983:K984)</f>
        <v>0</v>
      </c>
      <c r="L982" s="406">
        <f t="shared" si="163"/>
        <v>-132</v>
      </c>
      <c r="M982" s="407">
        <f t="shared" si="164"/>
        <v>-0.0470924009989297</v>
      </c>
      <c r="N982" s="409">
        <v>3025</v>
      </c>
      <c r="O982">
        <f t="shared" si="165"/>
        <v>5</v>
      </c>
    </row>
    <row r="983" ht="15.75" spans="1:16">
      <c r="A983" s="422">
        <v>2320301</v>
      </c>
      <c r="B983" s="415" t="s">
        <v>877</v>
      </c>
      <c r="C983" s="416">
        <v>2743</v>
      </c>
      <c r="D983" s="417">
        <v>2841</v>
      </c>
      <c r="E983" s="416">
        <v>2841</v>
      </c>
      <c r="F983" s="219">
        <v>1</v>
      </c>
      <c r="G983" s="416">
        <v>-106</v>
      </c>
      <c r="H983" s="219">
        <v>-0.036</v>
      </c>
      <c r="I983" s="417">
        <f t="shared" si="160"/>
        <v>2601</v>
      </c>
      <c r="J983" s="416">
        <v>2601</v>
      </c>
      <c r="K983" s="418"/>
      <c r="L983" s="419">
        <f t="shared" si="163"/>
        <v>-142</v>
      </c>
      <c r="M983" s="219">
        <f t="shared" si="164"/>
        <v>-0.0517681370761939</v>
      </c>
      <c r="N983" s="409">
        <v>2947</v>
      </c>
      <c r="O983">
        <f t="shared" si="165"/>
        <v>7</v>
      </c>
    </row>
    <row r="984" ht="15.75" spans="1:16">
      <c r="A984" s="422">
        <v>2320303</v>
      </c>
      <c r="B984" s="415" t="s">
        <v>878</v>
      </c>
      <c r="C984" s="416">
        <v>60</v>
      </c>
      <c r="D984" s="416">
        <v>60</v>
      </c>
      <c r="E984" s="416">
        <v>31</v>
      </c>
      <c r="F984" s="219">
        <v>0.5167</v>
      </c>
      <c r="G984" s="416">
        <v>-47</v>
      </c>
      <c r="H984" s="219">
        <v>-0.6026</v>
      </c>
      <c r="I984" s="417">
        <f t="shared" si="160"/>
        <v>70</v>
      </c>
      <c r="J984" s="416">
        <v>70</v>
      </c>
      <c r="K984" s="418"/>
      <c r="L984" s="419">
        <f t="shared" si="163"/>
        <v>10</v>
      </c>
      <c r="M984" s="219">
        <f t="shared" si="164"/>
        <v>0.166666666666667</v>
      </c>
      <c r="N984" s="409">
        <v>78</v>
      </c>
      <c r="O984">
        <f t="shared" si="165"/>
        <v>7</v>
      </c>
    </row>
    <row r="985" ht="15.75" spans="1:16">
      <c r="A985" s="410">
        <v>233</v>
      </c>
      <c r="B985" s="405" t="s">
        <v>879</v>
      </c>
      <c r="C985" s="412">
        <v>30</v>
      </c>
      <c r="D985" s="412">
        <v>30</v>
      </c>
      <c r="E985" s="412">
        <v>9</v>
      </c>
      <c r="F985" s="407">
        <v>0.3</v>
      </c>
      <c r="G985" s="412">
        <v>-7</v>
      </c>
      <c r="H985" s="407">
        <v>-0.4375</v>
      </c>
      <c r="I985" s="406">
        <f t="shared" si="160"/>
        <v>30</v>
      </c>
      <c r="J985" s="412">
        <v>30</v>
      </c>
      <c r="K985" s="408">
        <f>K986</f>
        <v>0</v>
      </c>
      <c r="L985" s="406">
        <f t="shared" si="163"/>
        <v>0</v>
      </c>
      <c r="M985" s="407">
        <f t="shared" si="164"/>
        <v>0</v>
      </c>
      <c r="N985" s="409">
        <v>16</v>
      </c>
      <c r="O985">
        <f t="shared" si="165"/>
        <v>3</v>
      </c>
    </row>
    <row r="986" ht="15.75" spans="1:16">
      <c r="A986" s="410">
        <v>23303</v>
      </c>
      <c r="B986" s="421" t="s">
        <v>880</v>
      </c>
      <c r="C986" s="412">
        <v>30</v>
      </c>
      <c r="D986" s="412">
        <v>30</v>
      </c>
      <c r="E986" s="412">
        <v>9</v>
      </c>
      <c r="F986" s="407">
        <v>0.3</v>
      </c>
      <c r="G986" s="412">
        <v>-7</v>
      </c>
      <c r="H986" s="407">
        <v>-0.4375</v>
      </c>
      <c r="I986" s="406">
        <f t="shared" si="160"/>
        <v>30</v>
      </c>
      <c r="J986" s="412">
        <v>30</v>
      </c>
      <c r="K986" s="423">
        <f>SUM(K987)</f>
        <v>0</v>
      </c>
      <c r="L986" s="406">
        <f t="shared" si="163"/>
        <v>0</v>
      </c>
      <c r="M986" s="407">
        <f t="shared" si="164"/>
        <v>0</v>
      </c>
      <c r="N986" s="409">
        <v>16</v>
      </c>
      <c r="O986">
        <f t="shared" si="165"/>
        <v>5</v>
      </c>
    </row>
    <row r="987" ht="15.75" spans="1:16">
      <c r="A987" s="422">
        <v>2330301</v>
      </c>
      <c r="B987" s="415" t="s">
        <v>880</v>
      </c>
      <c r="C987" s="416">
        <v>30</v>
      </c>
      <c r="D987" s="416">
        <v>30</v>
      </c>
      <c r="E987" s="416">
        <v>9</v>
      </c>
      <c r="F987" s="219">
        <v>0.3</v>
      </c>
      <c r="G987" s="416">
        <v>-7</v>
      </c>
      <c r="H987" s="219">
        <v>-0.4375</v>
      </c>
      <c r="I987" s="417">
        <f t="shared" si="160"/>
        <v>30</v>
      </c>
      <c r="J987" s="416">
        <v>30</v>
      </c>
      <c r="K987" s="418"/>
      <c r="L987" s="419">
        <f t="shared" si="163"/>
        <v>0</v>
      </c>
      <c r="M987" s="219">
        <f t="shared" si="164"/>
        <v>0</v>
      </c>
      <c r="N987" s="409">
        <v>16</v>
      </c>
      <c r="O987">
        <f t="shared" si="165"/>
        <v>7</v>
      </c>
    </row>
    <row r="988" ht="15.75" spans="1:16">
      <c r="A988" s="427">
        <v>229</v>
      </c>
      <c r="B988" s="405" t="s">
        <v>881</v>
      </c>
      <c r="C988" s="406">
        <v>22888</v>
      </c>
      <c r="D988" s="412"/>
      <c r="E988" s="412">
        <v>0</v>
      </c>
      <c r="F988" s="407"/>
      <c r="G988" s="412">
        <v>0</v>
      </c>
      <c r="H988" s="407"/>
      <c r="I988" s="406">
        <f t="shared" si="160"/>
        <v>5420</v>
      </c>
      <c r="J988" s="406">
        <v>5420</v>
      </c>
      <c r="K988" s="408">
        <f>K989+K991</f>
        <v>0</v>
      </c>
      <c r="L988" s="406">
        <f t="shared" si="163"/>
        <v>-17468</v>
      </c>
      <c r="M988" s="407">
        <f t="shared" si="164"/>
        <v>-0.763194687172317</v>
      </c>
      <c r="N988" s="409">
        <v>0</v>
      </c>
      <c r="O988">
        <f t="shared" si="165"/>
        <v>3</v>
      </c>
    </row>
    <row r="989" ht="15.75" spans="1:16">
      <c r="A989" s="410">
        <v>22902</v>
      </c>
      <c r="B989" s="421" t="s">
        <v>882</v>
      </c>
      <c r="C989" s="406">
        <v>22888</v>
      </c>
      <c r="D989" s="412"/>
      <c r="E989" s="412">
        <v>0</v>
      </c>
      <c r="F989" s="407"/>
      <c r="G989" s="412">
        <v>0</v>
      </c>
      <c r="H989" s="407"/>
      <c r="I989" s="406">
        <f t="shared" si="160"/>
        <v>5420</v>
      </c>
      <c r="J989" s="406">
        <v>5420</v>
      </c>
      <c r="K989" s="413">
        <f>SUM(K990)</f>
        <v>0</v>
      </c>
      <c r="L989" s="406">
        <f t="shared" si="163"/>
        <v>-17468</v>
      </c>
      <c r="M989" s="407">
        <f t="shared" si="164"/>
        <v>-0.763194687172317</v>
      </c>
      <c r="N989" s="409">
        <v>0</v>
      </c>
      <c r="O989">
        <f t="shared" si="165"/>
        <v>5</v>
      </c>
    </row>
    <row r="990" ht="15.75" spans="1:16">
      <c r="A990" s="422">
        <v>2290201</v>
      </c>
      <c r="B990" s="415" t="s">
        <v>882</v>
      </c>
      <c r="C990" s="416">
        <v>22888</v>
      </c>
      <c r="D990" s="416">
        <v>0</v>
      </c>
      <c r="E990" s="416"/>
      <c r="F990" s="219"/>
      <c r="G990" s="416">
        <v>0</v>
      </c>
      <c r="H990" s="219"/>
      <c r="I990" s="417">
        <f t="shared" si="160"/>
        <v>5420</v>
      </c>
      <c r="J990" s="416">
        <v>5420</v>
      </c>
      <c r="K990" s="418"/>
      <c r="L990" s="419">
        <f t="shared" si="163"/>
        <v>-17468</v>
      </c>
      <c r="M990" s="219">
        <f t="shared" si="164"/>
        <v>-0.763194687172317</v>
      </c>
      <c r="N990" s="409"/>
      <c r="O990">
        <f t="shared" si="165"/>
        <v>7</v>
      </c>
    </row>
    <row r="991" ht="15.75" spans="1:16">
      <c r="A991" s="410">
        <v>22999</v>
      </c>
      <c r="B991" s="421" t="s">
        <v>883</v>
      </c>
      <c r="C991" s="412">
        <v>0</v>
      </c>
      <c r="D991" s="412"/>
      <c r="E991" s="412">
        <v>0</v>
      </c>
      <c r="F991" s="407"/>
      <c r="G991" s="412">
        <v>0</v>
      </c>
      <c r="H991" s="407"/>
      <c r="I991" s="406">
        <f t="shared" si="160"/>
        <v>0</v>
      </c>
      <c r="J991" s="412">
        <v>0</v>
      </c>
      <c r="K991" s="413">
        <f>K992</f>
        <v>0</v>
      </c>
      <c r="L991" s="406">
        <f t="shared" si="163"/>
        <v>0</v>
      </c>
      <c r="M991" s="407" t="str">
        <f t="shared" si="164"/>
        <v/>
      </c>
      <c r="N991" s="409">
        <v>0</v>
      </c>
      <c r="O991">
        <f t="shared" si="165"/>
        <v>5</v>
      </c>
    </row>
    <row r="992" ht="15.75" spans="1:16">
      <c r="A992" s="422">
        <v>2299999</v>
      </c>
      <c r="B992" s="415" t="s">
        <v>881</v>
      </c>
      <c r="C992" s="409">
        <v>0</v>
      </c>
      <c r="D992" s="409">
        <v>0</v>
      </c>
      <c r="E992" s="409">
        <v>0</v>
      </c>
      <c r="F992" s="420"/>
      <c r="G992" s="409">
        <v>0</v>
      </c>
      <c r="H992" s="420"/>
      <c r="I992" s="417">
        <f t="shared" si="160"/>
        <v>0</v>
      </c>
      <c r="J992" s="409">
        <v>0</v>
      </c>
      <c r="K992" s="418"/>
      <c r="L992" s="419">
        <f t="shared" si="163"/>
        <v>0</v>
      </c>
      <c r="M992" s="219" t="str">
        <f t="shared" si="164"/>
        <v/>
      </c>
      <c r="N992" s="409">
        <v>0</v>
      </c>
      <c r="O992">
        <f t="shared" si="165"/>
        <v>7</v>
      </c>
      <c r="P992" t="s">
        <v>156</v>
      </c>
    </row>
    <row r="993" ht="15.75" spans="1:15">
      <c r="A993" s="427"/>
      <c r="B993" s="405" t="s">
        <v>884</v>
      </c>
      <c r="C993" s="416"/>
      <c r="D993" s="416"/>
      <c r="E993" s="416"/>
      <c r="F993" s="219"/>
      <c r="G993" s="416">
        <v>0</v>
      </c>
      <c r="H993" s="219"/>
      <c r="I993" s="406">
        <f t="shared" si="160"/>
        <v>0</v>
      </c>
      <c r="J993" s="417"/>
      <c r="K993" s="408"/>
      <c r="L993" s="417"/>
      <c r="M993" s="407" t="str">
        <f t="shared" si="164"/>
        <v/>
      </c>
      <c r="N993" s="409"/>
      <c r="O993">
        <f t="shared" si="165"/>
        <v>0</v>
      </c>
    </row>
    <row r="994" ht="15.75" spans="1:15">
      <c r="A994" s="435"/>
      <c r="B994" s="436" t="s">
        <v>885</v>
      </c>
      <c r="C994" s="406">
        <v>237153</v>
      </c>
      <c r="D994" s="406">
        <v>243602</v>
      </c>
      <c r="E994" s="406">
        <v>219972</v>
      </c>
      <c r="F994" s="407">
        <v>0.903</v>
      </c>
      <c r="G994" s="406">
        <v>-21872</v>
      </c>
      <c r="H994" s="407">
        <v>-0.0904</v>
      </c>
      <c r="I994" s="406">
        <f t="shared" si="160"/>
        <v>218396</v>
      </c>
      <c r="J994" s="406">
        <f>218396-12253</f>
        <v>206143</v>
      </c>
      <c r="K994" s="408">
        <f>K991+K988+K985+K981+K980+K939+K922+K905+K883+K864+K845+K810+K782+K679++K656+K600+K525+K406++K350+K309+K268+K215+K204+K7+K993</f>
        <v>12253</v>
      </c>
      <c r="L994" s="406">
        <f>I994-C994</f>
        <v>-18757</v>
      </c>
      <c r="M994" s="407">
        <f t="shared" si="164"/>
        <v>-0.0790924002648079</v>
      </c>
      <c r="N994" s="437">
        <v>241844</v>
      </c>
      <c r="O994">
        <f t="shared" si="165"/>
        <v>0</v>
      </c>
    </row>
    <row r="995" ht="15.75" spans="1:15">
      <c r="A995" s="435">
        <v>230</v>
      </c>
      <c r="B995" s="405" t="s">
        <v>886</v>
      </c>
      <c r="C995" s="406">
        <v>1000</v>
      </c>
      <c r="D995" s="406">
        <v>1000</v>
      </c>
      <c r="E995" s="406">
        <v>22725</v>
      </c>
      <c r="F995" s="407">
        <v>22.725</v>
      </c>
      <c r="G995" s="406">
        <v>-12815</v>
      </c>
      <c r="H995" s="407"/>
      <c r="I995" s="406">
        <f t="shared" si="160"/>
        <v>800</v>
      </c>
      <c r="J995" s="412">
        <v>800</v>
      </c>
      <c r="K995" s="408">
        <f>K996+K1000+K999+K1002+K1001</f>
        <v>0</v>
      </c>
      <c r="L995" s="406">
        <f>I995-C995</f>
        <v>-200</v>
      </c>
      <c r="M995" s="407">
        <f t="shared" si="164"/>
        <v>-0.2</v>
      </c>
      <c r="N995" s="409">
        <v>35540</v>
      </c>
      <c r="O995">
        <f t="shared" si="165"/>
        <v>3</v>
      </c>
    </row>
    <row r="996" ht="15.75" spans="1:15">
      <c r="A996" s="410">
        <v>23006</v>
      </c>
      <c r="B996" s="438" t="s">
        <v>887</v>
      </c>
      <c r="C996" s="406">
        <v>1000</v>
      </c>
      <c r="D996" s="406">
        <v>1000</v>
      </c>
      <c r="E996" s="406">
        <v>8372</v>
      </c>
      <c r="F996" s="407">
        <v>8.372</v>
      </c>
      <c r="G996" s="406">
        <v>4307</v>
      </c>
      <c r="H996" s="407">
        <v>1.0595</v>
      </c>
      <c r="I996" s="406">
        <f t="shared" si="160"/>
        <v>800</v>
      </c>
      <c r="J996" s="412">
        <v>800</v>
      </c>
      <c r="K996" s="408">
        <f>SUM(K997:K998)</f>
        <v>0</v>
      </c>
      <c r="L996" s="406">
        <f>I996-C996</f>
        <v>-200</v>
      </c>
      <c r="M996" s="407">
        <f t="shared" si="164"/>
        <v>-0.2</v>
      </c>
      <c r="N996" s="409">
        <v>4065</v>
      </c>
      <c r="O996">
        <f t="shared" si="165"/>
        <v>5</v>
      </c>
    </row>
    <row r="997" ht="15.75" spans="1:15">
      <c r="A997" s="414">
        <v>2300601</v>
      </c>
      <c r="B997" s="439" t="s">
        <v>888</v>
      </c>
      <c r="C997" s="416">
        <v>257</v>
      </c>
      <c r="D997" s="416">
        <v>257</v>
      </c>
      <c r="E997" s="416">
        <v>273</v>
      </c>
      <c r="F997" s="219">
        <v>1.0623</v>
      </c>
      <c r="G997" s="416">
        <v>16</v>
      </c>
      <c r="H997" s="219">
        <v>0.0623</v>
      </c>
      <c r="I997" s="417">
        <f t="shared" si="160"/>
        <v>257</v>
      </c>
      <c r="J997" s="416">
        <v>257</v>
      </c>
      <c r="K997" s="418"/>
      <c r="L997" s="419">
        <f>I997-C997</f>
        <v>0</v>
      </c>
      <c r="M997" s="219">
        <f t="shared" si="164"/>
        <v>0</v>
      </c>
      <c r="N997" s="409">
        <v>257</v>
      </c>
      <c r="O997">
        <f t="shared" si="165"/>
        <v>7</v>
      </c>
    </row>
    <row r="998" ht="15.75" spans="1:15">
      <c r="A998" s="414">
        <v>2300602</v>
      </c>
      <c r="B998" s="439" t="s">
        <v>889</v>
      </c>
      <c r="C998" s="416">
        <v>743</v>
      </c>
      <c r="D998" s="416">
        <v>743</v>
      </c>
      <c r="E998" s="417">
        <v>8099</v>
      </c>
      <c r="F998" s="219">
        <v>10.9004</v>
      </c>
      <c r="G998" s="417">
        <v>4291</v>
      </c>
      <c r="H998" s="219">
        <v>1.1268</v>
      </c>
      <c r="I998" s="417">
        <f t="shared" si="160"/>
        <v>543</v>
      </c>
      <c r="J998" s="416">
        <v>543</v>
      </c>
      <c r="K998" s="418"/>
      <c r="L998" s="419">
        <f>I998-C998</f>
        <v>-200</v>
      </c>
      <c r="M998" s="219">
        <f t="shared" si="164"/>
        <v>-0.269179004037685</v>
      </c>
      <c r="N998" s="409">
        <v>3808</v>
      </c>
      <c r="O998">
        <f t="shared" si="165"/>
        <v>7</v>
      </c>
    </row>
    <row r="999" ht="15.75" spans="1:15">
      <c r="A999" s="410">
        <v>23008</v>
      </c>
      <c r="B999" s="438" t="s">
        <v>890</v>
      </c>
      <c r="C999" s="412"/>
      <c r="D999" s="412"/>
      <c r="E999" s="412"/>
      <c r="F999" s="407"/>
      <c r="G999" s="412">
        <v>-296</v>
      </c>
      <c r="H999" s="407">
        <v>-1</v>
      </c>
      <c r="I999" s="406">
        <f t="shared" si="160"/>
        <v>0</v>
      </c>
      <c r="J999" s="412"/>
      <c r="K999" s="423"/>
      <c r="L999" s="406">
        <f t="shared" ref="L999:L1008" si="166">I999-C999</f>
        <v>0</v>
      </c>
      <c r="M999" s="407" t="str">
        <f t="shared" ref="M999:M1008" si="167">IFERROR(L999/C999,"")</f>
        <v/>
      </c>
      <c r="N999" s="409">
        <v>296</v>
      </c>
      <c r="O999">
        <f t="shared" si="165"/>
        <v>5</v>
      </c>
    </row>
    <row r="1000" ht="15.75" spans="1:15">
      <c r="A1000" s="410">
        <v>23009</v>
      </c>
      <c r="B1000" s="438" t="s">
        <v>891</v>
      </c>
      <c r="C1000" s="412"/>
      <c r="D1000" s="412"/>
      <c r="E1000" s="406">
        <v>12253</v>
      </c>
      <c r="F1000" s="407"/>
      <c r="G1000" s="406">
        <v>-11349</v>
      </c>
      <c r="H1000" s="407">
        <v>-0.4808</v>
      </c>
      <c r="I1000" s="406">
        <f t="shared" si="160"/>
        <v>0</v>
      </c>
      <c r="J1000" s="412"/>
      <c r="K1000" s="423"/>
      <c r="L1000" s="406">
        <f t="shared" si="166"/>
        <v>0</v>
      </c>
      <c r="M1000" s="407" t="str">
        <f t="shared" si="167"/>
        <v/>
      </c>
      <c r="N1000" s="409">
        <v>23602</v>
      </c>
      <c r="O1000">
        <f t="shared" si="165"/>
        <v>5</v>
      </c>
    </row>
    <row r="1001" ht="15.75" spans="1:15">
      <c r="A1001" s="410">
        <v>23015</v>
      </c>
      <c r="B1001" s="438" t="s">
        <v>892</v>
      </c>
      <c r="C1001" s="412"/>
      <c r="D1001" s="412"/>
      <c r="E1001" s="406">
        <v>2100</v>
      </c>
      <c r="F1001" s="407"/>
      <c r="G1001" s="406">
        <v>-5477</v>
      </c>
      <c r="H1001" s="407">
        <v>-0.7228</v>
      </c>
      <c r="I1001" s="406">
        <f t="shared" si="160"/>
        <v>0</v>
      </c>
      <c r="J1001" s="412"/>
      <c r="K1001" s="423"/>
      <c r="L1001" s="406">
        <f t="shared" si="166"/>
        <v>0</v>
      </c>
      <c r="M1001" s="407" t="str">
        <f t="shared" si="167"/>
        <v/>
      </c>
      <c r="N1001" s="409">
        <v>7577</v>
      </c>
      <c r="O1001">
        <f t="shared" si="165"/>
        <v>5</v>
      </c>
    </row>
    <row r="1002" ht="15.75" spans="1:15">
      <c r="A1002" s="410">
        <v>23016</v>
      </c>
      <c r="B1002" s="438" t="s">
        <v>893</v>
      </c>
      <c r="C1002" s="412"/>
      <c r="D1002" s="412"/>
      <c r="E1002" s="412"/>
      <c r="F1002" s="407"/>
      <c r="G1002" s="412">
        <v>0</v>
      </c>
      <c r="H1002" s="407"/>
      <c r="I1002" s="406">
        <f t="shared" si="160"/>
        <v>0</v>
      </c>
      <c r="J1002" s="412"/>
      <c r="K1002" s="423"/>
      <c r="L1002" s="406">
        <f t="shared" si="166"/>
        <v>0</v>
      </c>
      <c r="M1002" s="407" t="str">
        <f t="shared" si="167"/>
        <v/>
      </c>
      <c r="N1002" s="409"/>
      <c r="O1002">
        <f t="shared" si="165"/>
        <v>5</v>
      </c>
    </row>
    <row r="1003" ht="15.75" spans="1:15">
      <c r="A1003" s="435">
        <v>231</v>
      </c>
      <c r="B1003" s="405" t="s">
        <v>894</v>
      </c>
      <c r="C1003" s="406">
        <v>10400</v>
      </c>
      <c r="D1003" s="406">
        <v>10226</v>
      </c>
      <c r="E1003" s="406">
        <v>10113</v>
      </c>
      <c r="F1003" s="407">
        <v>0.9889</v>
      </c>
      <c r="G1003" s="406">
        <v>-1212</v>
      </c>
      <c r="H1003" s="407"/>
      <c r="I1003" s="406">
        <f t="shared" ref="I1003:I1008" si="168">J1003+K1003</f>
        <v>8494</v>
      </c>
      <c r="J1003" s="406">
        <v>8494</v>
      </c>
      <c r="K1003" s="423">
        <f>SUM(K1004)</f>
        <v>0</v>
      </c>
      <c r="L1003" s="406">
        <f t="shared" si="166"/>
        <v>-1906</v>
      </c>
      <c r="M1003" s="407">
        <f t="shared" si="167"/>
        <v>-0.183269230769231</v>
      </c>
      <c r="N1003" s="409">
        <v>11325</v>
      </c>
      <c r="O1003">
        <f t="shared" si="165"/>
        <v>3</v>
      </c>
    </row>
    <row r="1004" ht="15.75" spans="1:15">
      <c r="A1004" s="410">
        <v>23103</v>
      </c>
      <c r="B1004" s="438" t="s">
        <v>895</v>
      </c>
      <c r="C1004" s="406">
        <v>10400</v>
      </c>
      <c r="D1004" s="406">
        <v>10226</v>
      </c>
      <c r="E1004" s="406">
        <v>10113</v>
      </c>
      <c r="F1004" s="407">
        <v>0.9889</v>
      </c>
      <c r="G1004" s="406">
        <v>-1212</v>
      </c>
      <c r="H1004" s="407">
        <v>-0.107</v>
      </c>
      <c r="I1004" s="406">
        <f t="shared" si="168"/>
        <v>8494</v>
      </c>
      <c r="J1004" s="406">
        <v>8494</v>
      </c>
      <c r="K1004" s="408">
        <f>SUM(K1005:K1007)</f>
        <v>0</v>
      </c>
      <c r="L1004" s="406">
        <f t="shared" si="166"/>
        <v>-1906</v>
      </c>
      <c r="M1004" s="407">
        <f t="shared" si="167"/>
        <v>-0.183269230769231</v>
      </c>
      <c r="N1004" s="409">
        <v>11325</v>
      </c>
      <c r="O1004">
        <f t="shared" si="165"/>
        <v>5</v>
      </c>
    </row>
    <row r="1005" ht="15.75" spans="1:15">
      <c r="A1005" s="414">
        <v>2310301</v>
      </c>
      <c r="B1005" s="439" t="s">
        <v>896</v>
      </c>
      <c r="C1005" s="416">
        <v>10000</v>
      </c>
      <c r="D1005" s="417">
        <v>10000</v>
      </c>
      <c r="E1005" s="417">
        <v>10000</v>
      </c>
      <c r="F1005" s="219">
        <v>1</v>
      </c>
      <c r="G1005" s="417">
        <v>1700</v>
      </c>
      <c r="H1005" s="219">
        <v>0.2048</v>
      </c>
      <c r="I1005" s="417">
        <f t="shared" si="168"/>
        <v>8264</v>
      </c>
      <c r="J1005" s="416">
        <v>8264</v>
      </c>
      <c r="K1005" s="418"/>
      <c r="L1005" s="419">
        <f t="shared" si="166"/>
        <v>-1736</v>
      </c>
      <c r="M1005" s="219">
        <f t="shared" si="167"/>
        <v>-0.1736</v>
      </c>
      <c r="N1005" s="409">
        <v>8300</v>
      </c>
      <c r="O1005">
        <f t="shared" si="165"/>
        <v>7</v>
      </c>
    </row>
    <row r="1006" ht="15.75" spans="1:15">
      <c r="A1006" s="414">
        <v>2310303</v>
      </c>
      <c r="B1006" s="439" t="s">
        <v>897</v>
      </c>
      <c r="C1006" s="416">
        <v>400</v>
      </c>
      <c r="D1006" s="416">
        <v>226</v>
      </c>
      <c r="E1006" s="416">
        <v>113</v>
      </c>
      <c r="F1006" s="219">
        <v>0.5</v>
      </c>
      <c r="G1006" s="416">
        <v>-219</v>
      </c>
      <c r="H1006" s="219">
        <v>-0.6596</v>
      </c>
      <c r="I1006" s="417">
        <f t="shared" si="168"/>
        <v>230</v>
      </c>
      <c r="J1006" s="416">
        <v>230</v>
      </c>
      <c r="K1006" s="418"/>
      <c r="L1006" s="419">
        <f t="shared" si="166"/>
        <v>-170</v>
      </c>
      <c r="M1006" s="219">
        <f t="shared" si="167"/>
        <v>-0.425</v>
      </c>
      <c r="N1006" s="409">
        <v>332</v>
      </c>
      <c r="O1006">
        <f t="shared" si="165"/>
        <v>7</v>
      </c>
    </row>
    <row r="1007" ht="15.75" spans="1:15">
      <c r="A1007" s="414">
        <v>2310399</v>
      </c>
      <c r="B1007" s="440" t="s">
        <v>898</v>
      </c>
      <c r="C1007" s="409"/>
      <c r="D1007" s="409"/>
      <c r="E1007" s="409"/>
      <c r="F1007" s="420"/>
      <c r="G1007" s="409"/>
      <c r="H1007" s="420"/>
      <c r="I1007" s="417">
        <f t="shared" si="168"/>
        <v>0</v>
      </c>
      <c r="J1007" s="409"/>
      <c r="K1007" s="441"/>
      <c r="L1007" s="419">
        <f t="shared" si="166"/>
        <v>0</v>
      </c>
      <c r="M1007" s="219" t="str">
        <f t="shared" si="167"/>
        <v/>
      </c>
      <c r="N1007" s="409">
        <v>2693</v>
      </c>
      <c r="O1007">
        <f t="shared" si="165"/>
        <v>7</v>
      </c>
    </row>
    <row r="1008" ht="15.75" spans="1:15">
      <c r="A1008" s="442"/>
      <c r="B1008" s="443" t="s">
        <v>899</v>
      </c>
      <c r="C1008" s="406">
        <v>248553</v>
      </c>
      <c r="D1008" s="406">
        <v>254828</v>
      </c>
      <c r="E1008" s="406">
        <v>252810</v>
      </c>
      <c r="F1008" s="407">
        <v>0.9921</v>
      </c>
      <c r="G1008" s="406">
        <v>-35899</v>
      </c>
      <c r="H1008" s="407">
        <v>-0.1243</v>
      </c>
      <c r="I1008" s="406">
        <f t="shared" si="168"/>
        <v>227690</v>
      </c>
      <c r="J1008" s="406">
        <f>227690-12253</f>
        <v>215437</v>
      </c>
      <c r="K1008" s="408">
        <f>K1004+K995+K994</f>
        <v>12253</v>
      </c>
      <c r="L1008" s="406">
        <f t="shared" si="166"/>
        <v>-20863</v>
      </c>
      <c r="M1008" s="407">
        <f t="shared" si="167"/>
        <v>-0.0839378321726151</v>
      </c>
      <c r="N1008" s="409">
        <v>288709</v>
      </c>
      <c r="O1008">
        <f t="shared" si="165"/>
        <v>0</v>
      </c>
    </row>
  </sheetData>
  <autoFilter xmlns:etc="http://www.wps.cn/officeDocument/2017/etCustomData" ref="A6:P1008" etc:filterBottomFollowUsedRange="0">
    <extLst/>
  </autoFilter>
  <mergeCells count="15">
    <mergeCell ref="A2:M2"/>
    <mergeCell ref="L3:M3"/>
    <mergeCell ref="C4:H4"/>
    <mergeCell ref="I4:M4"/>
    <mergeCell ref="G5:H5"/>
    <mergeCell ref="L5:M5"/>
    <mergeCell ref="A4:A6"/>
    <mergeCell ref="B4:B6"/>
    <mergeCell ref="C5:C6"/>
    <mergeCell ref="D5:D6"/>
    <mergeCell ref="E5:E6"/>
    <mergeCell ref="F5:F6"/>
    <mergeCell ref="I5:I6"/>
    <mergeCell ref="K5:K6"/>
    <mergeCell ref="N4:N6"/>
  </mergeCells>
  <pageMargins left="0.751388888888889" right="0.751388888888889" top="0.354166666666667" bottom="0.354166666666667" header="0.156944444444444" footer="0.118055555555556"/>
  <pageSetup paperSize="9" scale="96"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D62"/>
  <sheetViews>
    <sheetView showGridLines="0" topLeftCell="A30" workbookViewId="0">
      <selection activeCell="D45" sqref="D45"/>
    </sheetView>
  </sheetViews>
  <sheetFormatPr defaultColWidth="8.8" defaultRowHeight="14.25" outlineLevelCol="3"/>
  <cols>
    <col min="1" max="1" width="34.5666666666667" style="309" customWidth="1"/>
    <col min="2" max="2" width="26" style="309" customWidth="1"/>
    <col min="3" max="3" width="27" style="309" customWidth="1"/>
    <col min="4" max="4" width="31.4333333333333" style="309" customWidth="1"/>
    <col min="5" max="5" width="9.14166666666667" style="309" hidden="1" customWidth="1"/>
    <col min="6" max="6" width="9.5" style="309" hidden="1" customWidth="1"/>
    <col min="7" max="16384" width="8.8" style="309"/>
  </cols>
  <sheetData>
    <row r="1" ht="24" customHeight="1" spans="1:4">
      <c r="A1" s="309" t="s">
        <v>905</v>
      </c>
    </row>
    <row r="2" ht="30" customHeight="1" spans="1:4">
      <c r="A2" s="310" t="s">
        <v>906</v>
      </c>
      <c r="B2" s="331"/>
      <c r="C2" s="331"/>
      <c r="D2" s="331"/>
    </row>
    <row r="3" ht="19.5" customHeight="1" spans="1:4">
      <c r="A3" s="331"/>
      <c r="B3" s="331"/>
      <c r="C3" s="331"/>
      <c r="D3" s="314" t="s">
        <v>907</v>
      </c>
    </row>
    <row r="4" ht="15" customHeight="1" spans="1:4">
      <c r="A4" s="332" t="s">
        <v>908</v>
      </c>
      <c r="B4" s="333" t="s">
        <v>909</v>
      </c>
      <c r="C4" s="334" t="s">
        <v>910</v>
      </c>
      <c r="D4" s="335"/>
    </row>
    <row r="5" ht="22" customHeight="1" spans="1:4">
      <c r="A5" s="336"/>
      <c r="B5" s="337"/>
      <c r="C5" s="338" t="s">
        <v>911</v>
      </c>
      <c r="D5" s="339" t="s">
        <v>912</v>
      </c>
    </row>
    <row r="6" ht="24.75" customHeight="1" spans="1:4">
      <c r="A6" s="340" t="s">
        <v>913</v>
      </c>
      <c r="B6" s="341">
        <f t="shared" ref="B6:B28" si="0">C6+D6</f>
        <v>227690.0234</v>
      </c>
      <c r="C6" s="342">
        <f>C7+C12+C23+C30+C34+C37+C39+C43+C49+C51+C55+C60+C58</f>
        <v>85496</v>
      </c>
      <c r="D6" s="342">
        <f>D7+D12+D23+D30+D34+D37+D39+D43+D49+D51+D55+D60+D58</f>
        <v>142194.0234</v>
      </c>
    </row>
    <row r="7" ht="24.75" customHeight="1" spans="1:4">
      <c r="A7" s="340" t="s">
        <v>914</v>
      </c>
      <c r="B7" s="343">
        <f t="shared" si="0"/>
        <v>42844</v>
      </c>
      <c r="C7" s="343">
        <f>SUM(C8:C11)</f>
        <v>38532</v>
      </c>
      <c r="D7" s="343">
        <f>SUM(D8:D11)</f>
        <v>4312</v>
      </c>
    </row>
    <row r="8" ht="24.75" customHeight="1" spans="1:4">
      <c r="A8" s="344" t="s">
        <v>915</v>
      </c>
      <c r="B8" s="345">
        <f t="shared" si="0"/>
        <v>24725</v>
      </c>
      <c r="C8" s="345">
        <v>21794</v>
      </c>
      <c r="D8" s="345">
        <v>2931</v>
      </c>
    </row>
    <row r="9" ht="24.75" customHeight="1" spans="1:4">
      <c r="A9" s="344" t="s">
        <v>916</v>
      </c>
      <c r="B9" s="345">
        <f t="shared" si="0"/>
        <v>7499</v>
      </c>
      <c r="C9" s="345">
        <v>7343</v>
      </c>
      <c r="D9" s="345">
        <v>156</v>
      </c>
    </row>
    <row r="10" ht="24.75" customHeight="1" spans="1:4">
      <c r="A10" s="344" t="s">
        <v>917</v>
      </c>
      <c r="B10" s="345">
        <f t="shared" si="0"/>
        <v>2333</v>
      </c>
      <c r="C10" s="345">
        <v>2333</v>
      </c>
      <c r="D10" s="345"/>
    </row>
    <row r="11" ht="24.75" customHeight="1" spans="1:4">
      <c r="A11" s="344" t="s">
        <v>918</v>
      </c>
      <c r="B11" s="345">
        <f t="shared" si="0"/>
        <v>8287</v>
      </c>
      <c r="C11" s="345">
        <v>7062</v>
      </c>
      <c r="D11" s="345">
        <v>1225</v>
      </c>
    </row>
    <row r="12" ht="24.75" customHeight="1" spans="1:4">
      <c r="A12" s="340" t="s">
        <v>919</v>
      </c>
      <c r="B12" s="343">
        <f t="shared" si="0"/>
        <v>20361</v>
      </c>
      <c r="C12" s="343">
        <f>SUM(C13:C22)</f>
        <v>3737</v>
      </c>
      <c r="D12" s="343">
        <f>SUM(D13:D22)</f>
        <v>16624</v>
      </c>
    </row>
    <row r="13" ht="24.75" customHeight="1" spans="1:4">
      <c r="A13" s="344" t="s">
        <v>920</v>
      </c>
      <c r="B13" s="345">
        <f t="shared" si="0"/>
        <v>9205</v>
      </c>
      <c r="C13" s="345">
        <v>3360</v>
      </c>
      <c r="D13" s="345">
        <v>5845</v>
      </c>
    </row>
    <row r="14" ht="24.75" customHeight="1" spans="1:4">
      <c r="A14" s="344" t="s">
        <v>921</v>
      </c>
      <c r="B14" s="345">
        <f t="shared" si="0"/>
        <v>280</v>
      </c>
      <c r="C14" s="345">
        <v>54</v>
      </c>
      <c r="D14" s="345">
        <v>226</v>
      </c>
    </row>
    <row r="15" ht="24.75" customHeight="1" spans="1:4">
      <c r="A15" s="344" t="s">
        <v>922</v>
      </c>
      <c r="B15" s="345">
        <f t="shared" si="0"/>
        <v>570</v>
      </c>
      <c r="C15" s="345">
        <v>7</v>
      </c>
      <c r="D15" s="345">
        <v>563</v>
      </c>
    </row>
    <row r="16" ht="24.75" customHeight="1" spans="1:4">
      <c r="A16" s="344" t="s">
        <v>923</v>
      </c>
      <c r="B16" s="345">
        <f t="shared" si="0"/>
        <v>586</v>
      </c>
      <c r="C16" s="345"/>
      <c r="D16" s="345">
        <v>586</v>
      </c>
    </row>
    <row r="17" ht="24.75" customHeight="1" spans="1:4">
      <c r="A17" s="344" t="s">
        <v>924</v>
      </c>
      <c r="B17" s="345">
        <f t="shared" si="0"/>
        <v>3654</v>
      </c>
      <c r="C17" s="345">
        <v>10</v>
      </c>
      <c r="D17" s="345">
        <v>3644</v>
      </c>
    </row>
    <row r="18" ht="24.75" customHeight="1" spans="1:4">
      <c r="A18" s="344" t="s">
        <v>925</v>
      </c>
      <c r="B18" s="345">
        <f t="shared" si="0"/>
        <v>493</v>
      </c>
      <c r="C18" s="345">
        <v>162</v>
      </c>
      <c r="D18" s="345">
        <v>331</v>
      </c>
    </row>
    <row r="19" ht="24.75" customHeight="1" spans="1:4">
      <c r="A19" s="344" t="s">
        <v>926</v>
      </c>
      <c r="B19" s="345">
        <f t="shared" si="0"/>
        <v>14</v>
      </c>
      <c r="C19" s="345"/>
      <c r="D19" s="345">
        <v>14</v>
      </c>
    </row>
    <row r="20" ht="24.75" customHeight="1" spans="1:4">
      <c r="A20" s="344" t="s">
        <v>927</v>
      </c>
      <c r="B20" s="345">
        <f t="shared" si="0"/>
        <v>367</v>
      </c>
      <c r="C20" s="345">
        <v>138</v>
      </c>
      <c r="D20" s="345">
        <v>229</v>
      </c>
    </row>
    <row r="21" ht="24.75" customHeight="1" spans="1:4">
      <c r="A21" s="344" t="s">
        <v>928</v>
      </c>
      <c r="B21" s="345">
        <f t="shared" si="0"/>
        <v>280</v>
      </c>
      <c r="C21" s="345">
        <v>5</v>
      </c>
      <c r="D21" s="345">
        <v>275</v>
      </c>
    </row>
    <row r="22" ht="24.75" customHeight="1" spans="1:4">
      <c r="A22" s="344" t="s">
        <v>929</v>
      </c>
      <c r="B22" s="345">
        <f t="shared" si="0"/>
        <v>4912</v>
      </c>
      <c r="C22" s="345">
        <v>1</v>
      </c>
      <c r="D22" s="345">
        <v>4911</v>
      </c>
    </row>
    <row r="23" ht="24.75" customHeight="1" spans="1:4">
      <c r="A23" s="340" t="s">
        <v>930</v>
      </c>
      <c r="B23" s="343">
        <f t="shared" si="0"/>
        <v>23824</v>
      </c>
      <c r="C23" s="343">
        <f>SUM(C24:C29)</f>
        <v>0</v>
      </c>
      <c r="D23" s="343">
        <f>SUM(D24:D29)</f>
        <v>23824</v>
      </c>
    </row>
    <row r="24" ht="24.75" customHeight="1" spans="1:4">
      <c r="A24" s="344" t="s">
        <v>931</v>
      </c>
      <c r="B24" s="345">
        <f t="shared" si="0"/>
        <v>4516</v>
      </c>
      <c r="C24" s="345"/>
      <c r="D24" s="345">
        <v>4516</v>
      </c>
    </row>
    <row r="25" ht="24.75" customHeight="1" spans="1:4">
      <c r="A25" s="344" t="s">
        <v>932</v>
      </c>
      <c r="B25" s="345">
        <f t="shared" si="0"/>
        <v>12241</v>
      </c>
      <c r="C25" s="345"/>
      <c r="D25" s="345">
        <v>12241</v>
      </c>
    </row>
    <row r="26" ht="24.75" customHeight="1" spans="1:4">
      <c r="A26" s="346" t="s">
        <v>933</v>
      </c>
      <c r="B26" s="345">
        <f t="shared" si="0"/>
        <v>100</v>
      </c>
      <c r="C26" s="345"/>
      <c r="D26" s="345">
        <v>100</v>
      </c>
    </row>
    <row r="27" ht="24.75" customHeight="1" spans="1:4">
      <c r="A27" s="344" t="s">
        <v>934</v>
      </c>
      <c r="B27" s="345">
        <f t="shared" si="0"/>
        <v>128</v>
      </c>
      <c r="C27" s="345"/>
      <c r="D27" s="345">
        <v>128</v>
      </c>
    </row>
    <row r="28" ht="24.75" customHeight="1" spans="1:4">
      <c r="A28" s="346" t="s">
        <v>935</v>
      </c>
      <c r="B28" s="345">
        <f t="shared" si="0"/>
        <v>318</v>
      </c>
      <c r="C28" s="345"/>
      <c r="D28" s="345">
        <v>318</v>
      </c>
    </row>
    <row r="29" ht="24.75" customHeight="1" spans="1:4">
      <c r="A29" s="344" t="s">
        <v>936</v>
      </c>
      <c r="B29" s="345">
        <f t="shared" ref="B29:B62" si="1">C29+D29</f>
        <v>6521</v>
      </c>
      <c r="C29" s="345"/>
      <c r="D29" s="345">
        <v>6521</v>
      </c>
    </row>
    <row r="30" ht="24.75" customHeight="1" spans="1:4">
      <c r="A30" s="340" t="s">
        <v>937</v>
      </c>
      <c r="B30" s="343">
        <f t="shared" si="1"/>
        <v>1176.77</v>
      </c>
      <c r="C30" s="343">
        <f>SUM(C31:C33)</f>
        <v>0</v>
      </c>
      <c r="D30" s="343">
        <f>SUM(D31:D33)</f>
        <v>1176.77</v>
      </c>
    </row>
    <row r="31" ht="24.75" customHeight="1" spans="1:4">
      <c r="A31" s="344" t="s">
        <v>931</v>
      </c>
      <c r="B31" s="345">
        <f t="shared" si="1"/>
        <v>0</v>
      </c>
      <c r="C31" s="345"/>
      <c r="D31" s="345"/>
    </row>
    <row r="32" ht="24.75" customHeight="1" spans="1:4">
      <c r="A32" s="344" t="s">
        <v>932</v>
      </c>
      <c r="B32" s="345">
        <f t="shared" si="1"/>
        <v>1025</v>
      </c>
      <c r="C32" s="345"/>
      <c r="D32" s="345">
        <v>1025</v>
      </c>
    </row>
    <row r="33" ht="24.75" customHeight="1" spans="1:4">
      <c r="A33" s="344" t="s">
        <v>934</v>
      </c>
      <c r="B33" s="345">
        <f t="shared" si="1"/>
        <v>151.77</v>
      </c>
      <c r="C33" s="345"/>
      <c r="D33" s="345">
        <v>151.77</v>
      </c>
    </row>
    <row r="34" ht="24.75" customHeight="1" spans="1:4">
      <c r="A34" s="340" t="s">
        <v>938</v>
      </c>
      <c r="B34" s="343">
        <f t="shared" si="1"/>
        <v>42948</v>
      </c>
      <c r="C34" s="343">
        <f>SUM(C35:C36)</f>
        <v>38186</v>
      </c>
      <c r="D34" s="343">
        <f>SUM(D35:D36)</f>
        <v>4762</v>
      </c>
    </row>
    <row r="35" ht="24.75" customHeight="1" spans="1:4">
      <c r="A35" s="344" t="s">
        <v>939</v>
      </c>
      <c r="B35" s="345">
        <f t="shared" si="1"/>
        <v>37711</v>
      </c>
      <c r="C35" s="345">
        <v>37116</v>
      </c>
      <c r="D35" s="345">
        <v>595</v>
      </c>
    </row>
    <row r="36" ht="24.75" customHeight="1" spans="1:4">
      <c r="A36" s="344" t="s">
        <v>940</v>
      </c>
      <c r="B36" s="345">
        <f t="shared" si="1"/>
        <v>5237</v>
      </c>
      <c r="C36" s="345">
        <v>1070</v>
      </c>
      <c r="D36" s="345">
        <v>4167</v>
      </c>
    </row>
    <row r="37" ht="24.75" customHeight="1" spans="1:4">
      <c r="A37" s="340" t="s">
        <v>941</v>
      </c>
      <c r="B37" s="343">
        <f t="shared" si="1"/>
        <v>1206</v>
      </c>
      <c r="C37" s="343">
        <f>SUM(C38)</f>
        <v>0</v>
      </c>
      <c r="D37" s="343">
        <f>D38</f>
        <v>1206</v>
      </c>
    </row>
    <row r="38" ht="24.75" customHeight="1" spans="1:4">
      <c r="A38" s="344" t="s">
        <v>942</v>
      </c>
      <c r="B38" s="345">
        <f t="shared" si="1"/>
        <v>1206</v>
      </c>
      <c r="C38" s="345"/>
      <c r="D38" s="345">
        <v>1206</v>
      </c>
    </row>
    <row r="39" ht="24.75" customHeight="1" spans="1:4">
      <c r="A39" s="340" t="s">
        <v>943</v>
      </c>
      <c r="B39" s="343">
        <f t="shared" si="1"/>
        <v>2396</v>
      </c>
      <c r="C39" s="343">
        <f>SUM(C40:C42)</f>
        <v>0</v>
      </c>
      <c r="D39" s="343">
        <f>SUM(D40:D42)</f>
        <v>2396</v>
      </c>
    </row>
    <row r="40" ht="24.75" customHeight="1" spans="1:4">
      <c r="A40" s="344" t="s">
        <v>944</v>
      </c>
      <c r="B40" s="345">
        <f t="shared" si="1"/>
        <v>2106</v>
      </c>
      <c r="C40" s="345"/>
      <c r="D40" s="345">
        <v>2106</v>
      </c>
    </row>
    <row r="41" ht="24.75" customHeight="1" spans="1:4">
      <c r="A41" s="344" t="s">
        <v>945</v>
      </c>
      <c r="B41" s="345">
        <f t="shared" si="1"/>
        <v>0</v>
      </c>
      <c r="C41" s="345"/>
      <c r="D41" s="345"/>
    </row>
    <row r="42" ht="24.75" customHeight="1" spans="1:4">
      <c r="A42" s="344" t="s">
        <v>946</v>
      </c>
      <c r="B42" s="345">
        <f t="shared" si="1"/>
        <v>290</v>
      </c>
      <c r="C42" s="345"/>
      <c r="D42" s="345">
        <v>290</v>
      </c>
    </row>
    <row r="43" ht="24.75" customHeight="1" spans="1:4">
      <c r="A43" s="340" t="s">
        <v>947</v>
      </c>
      <c r="B43" s="343">
        <f t="shared" si="1"/>
        <v>47384.2534</v>
      </c>
      <c r="C43" s="343">
        <f>SUM(C44:C48)</f>
        <v>5041</v>
      </c>
      <c r="D43" s="343">
        <f>SUM(D44:D48)</f>
        <v>42343.2534</v>
      </c>
    </row>
    <row r="44" ht="24.75" customHeight="1" spans="1:4">
      <c r="A44" s="344" t="s">
        <v>948</v>
      </c>
      <c r="B44" s="345">
        <f t="shared" si="1"/>
        <v>26808</v>
      </c>
      <c r="C44" s="345">
        <v>1498</v>
      </c>
      <c r="D44" s="345">
        <v>25310</v>
      </c>
    </row>
    <row r="45" ht="24.75" customHeight="1" spans="1:4">
      <c r="A45" s="344" t="s">
        <v>949</v>
      </c>
      <c r="B45" s="345">
        <f t="shared" si="1"/>
        <v>2427</v>
      </c>
      <c r="C45" s="345"/>
      <c r="D45" s="347">
        <f>2426+1</f>
        <v>2427</v>
      </c>
    </row>
    <row r="46" ht="24.75" customHeight="1" spans="1:4">
      <c r="A46" s="344" t="s">
        <v>950</v>
      </c>
      <c r="B46" s="345">
        <f t="shared" si="1"/>
        <v>3278</v>
      </c>
      <c r="C46" s="345"/>
      <c r="D46" s="345">
        <v>3278</v>
      </c>
    </row>
    <row r="47" ht="24.75" customHeight="1" spans="1:4">
      <c r="A47" s="344" t="s">
        <v>951</v>
      </c>
      <c r="B47" s="345">
        <f t="shared" si="1"/>
        <v>3543.2534</v>
      </c>
      <c r="C47" s="345">
        <v>3543</v>
      </c>
      <c r="D47" s="345">
        <v>0.2534</v>
      </c>
    </row>
    <row r="48" ht="24.75" customHeight="1" spans="1:4">
      <c r="A48" s="344" t="s">
        <v>952</v>
      </c>
      <c r="B48" s="345">
        <f t="shared" si="1"/>
        <v>11328</v>
      </c>
      <c r="C48" s="345"/>
      <c r="D48" s="345">
        <v>11328</v>
      </c>
    </row>
    <row r="49" ht="24.75" customHeight="1" spans="1:4">
      <c r="A49" s="340" t="s">
        <v>953</v>
      </c>
      <c r="B49" s="343">
        <f t="shared" si="1"/>
        <v>25635</v>
      </c>
      <c r="C49" s="343">
        <f>SUM(C50)</f>
        <v>0</v>
      </c>
      <c r="D49" s="343">
        <f>SUM(D50)</f>
        <v>25635</v>
      </c>
    </row>
    <row r="50" ht="24.75" customHeight="1" spans="1:4">
      <c r="A50" s="344" t="s">
        <v>954</v>
      </c>
      <c r="B50" s="345">
        <f t="shared" si="1"/>
        <v>25635</v>
      </c>
      <c r="C50" s="345"/>
      <c r="D50" s="345">
        <v>25635</v>
      </c>
    </row>
    <row r="51" ht="24.75" customHeight="1" spans="1:4">
      <c r="A51" s="340" t="s">
        <v>955</v>
      </c>
      <c r="B51" s="343">
        <f t="shared" si="1"/>
        <v>2701</v>
      </c>
      <c r="C51" s="343">
        <f>SUM(C52:C54)</f>
        <v>0</v>
      </c>
      <c r="D51" s="343">
        <f>SUM(D52:D54)</f>
        <v>2701</v>
      </c>
    </row>
    <row r="52" ht="24.75" customHeight="1" spans="1:4">
      <c r="A52" s="344" t="s">
        <v>956</v>
      </c>
      <c r="B52" s="345">
        <f t="shared" si="1"/>
        <v>2601</v>
      </c>
      <c r="C52" s="345"/>
      <c r="D52" s="345">
        <v>2601</v>
      </c>
    </row>
    <row r="53" ht="24.75" customHeight="1" spans="1:4">
      <c r="A53" s="344" t="s">
        <v>957</v>
      </c>
      <c r="B53" s="345">
        <f t="shared" si="1"/>
        <v>70</v>
      </c>
      <c r="C53" s="345"/>
      <c r="D53" s="345">
        <v>70</v>
      </c>
    </row>
    <row r="54" ht="24.75" customHeight="1" spans="1:4">
      <c r="A54" s="344" t="s">
        <v>958</v>
      </c>
      <c r="B54" s="345">
        <f t="shared" si="1"/>
        <v>30</v>
      </c>
      <c r="C54" s="345"/>
      <c r="D54" s="345">
        <v>30</v>
      </c>
    </row>
    <row r="55" ht="24.75" customHeight="1" spans="1:4">
      <c r="A55" s="340" t="s">
        <v>894</v>
      </c>
      <c r="B55" s="343">
        <f t="shared" si="1"/>
        <v>8494</v>
      </c>
      <c r="C55" s="343">
        <f>SUM(C56:C57)</f>
        <v>0</v>
      </c>
      <c r="D55" s="343">
        <f>SUM(D56:D57)</f>
        <v>8494</v>
      </c>
    </row>
    <row r="56" ht="24.75" customHeight="1" spans="1:4">
      <c r="A56" s="344" t="s">
        <v>959</v>
      </c>
      <c r="B56" s="345">
        <f t="shared" si="1"/>
        <v>8264</v>
      </c>
      <c r="C56" s="345"/>
      <c r="D56" s="345">
        <f>964+7300</f>
        <v>8264</v>
      </c>
    </row>
    <row r="57" ht="24.75" customHeight="1" spans="1:4">
      <c r="A57" s="344" t="s">
        <v>960</v>
      </c>
      <c r="B57" s="345">
        <f t="shared" si="1"/>
        <v>230</v>
      </c>
      <c r="C57" s="345"/>
      <c r="D57" s="345">
        <v>230</v>
      </c>
    </row>
    <row r="58" ht="30" customHeight="1" spans="1:4">
      <c r="A58" s="348" t="s">
        <v>886</v>
      </c>
      <c r="B58" s="349">
        <f t="shared" si="1"/>
        <v>800</v>
      </c>
      <c r="C58" s="349">
        <f>SUM(C59)</f>
        <v>0</v>
      </c>
      <c r="D58" s="349">
        <f>SUM(D59)</f>
        <v>800</v>
      </c>
    </row>
    <row r="59" ht="22" customHeight="1" spans="1:4">
      <c r="A59" s="350" t="s">
        <v>961</v>
      </c>
      <c r="B59" s="351">
        <f t="shared" si="1"/>
        <v>800</v>
      </c>
      <c r="C59" s="352"/>
      <c r="D59" s="351">
        <v>800</v>
      </c>
    </row>
    <row r="60" ht="24.75" customHeight="1" spans="1:4">
      <c r="A60" s="340" t="s">
        <v>962</v>
      </c>
      <c r="B60" s="343">
        <f t="shared" si="1"/>
        <v>7920</v>
      </c>
      <c r="C60" s="343">
        <f>SUM(C61:C62)</f>
        <v>0</v>
      </c>
      <c r="D60" s="343">
        <f>SUM(D61:D62)</f>
        <v>7920</v>
      </c>
    </row>
    <row r="61" ht="24.75" customHeight="1" spans="1:4">
      <c r="A61" s="353" t="s">
        <v>963</v>
      </c>
      <c r="B61" s="354">
        <f t="shared" si="1"/>
        <v>2500</v>
      </c>
      <c r="C61" s="354"/>
      <c r="D61" s="354">
        <v>2500</v>
      </c>
    </row>
    <row r="62" ht="24.75" customHeight="1" spans="1:4">
      <c r="A62" s="355" t="s">
        <v>964</v>
      </c>
      <c r="B62" s="351">
        <f t="shared" si="1"/>
        <v>5420</v>
      </c>
      <c r="C62" s="351"/>
      <c r="D62" s="351">
        <f>5500+150-230</f>
        <v>5420</v>
      </c>
    </row>
  </sheetData>
  <autoFilter xmlns:etc="http://www.wps.cn/officeDocument/2017/etCustomData" ref="A5:F62" etc:filterBottomFollowUsedRange="0">
    <extLst/>
  </autoFilter>
  <mergeCells count="5">
    <mergeCell ref="A2:D2"/>
    <mergeCell ref="A3:C3"/>
    <mergeCell ref="C4:D4"/>
    <mergeCell ref="A4:A5"/>
    <mergeCell ref="B4:B5"/>
  </mergeCells>
  <pageMargins left="0.751388888888889" right="0.751388888888889" top="0.354166666666667" bottom="0.393055555555556" header="0.156944444444444" footer="0.118055555555556"/>
  <pageSetup paperSize="9" fitToHeight="0" orientation="landscape" horizontalDpi="300" verticalDpi="300"/>
  <headerFooter alignWithMargins="0" scaleWithDoc="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E82"/>
  <sheetViews>
    <sheetView showGridLines="0" workbookViewId="0">
      <selection activeCell="C13" sqref="C13"/>
    </sheetView>
  </sheetViews>
  <sheetFormatPr defaultColWidth="8.8" defaultRowHeight="14.25" outlineLevelCol="4"/>
  <cols>
    <col min="1" max="1" width="36.4333333333333" style="309" customWidth="1"/>
    <col min="2" max="2" width="28.1416666666667" style="309" customWidth="1"/>
    <col min="3" max="3" width="27.7166666666667" style="309" customWidth="1"/>
    <col min="4" max="4" width="29.7166666666667" style="309" customWidth="1"/>
    <col min="5" max="5" width="8.8" style="309" hidden="1" customWidth="1"/>
    <col min="6" max="16384" width="8.8" style="309"/>
  </cols>
  <sheetData>
    <row r="1" ht="22" customHeight="1" spans="1:5">
      <c r="A1" s="309" t="s">
        <v>965</v>
      </c>
    </row>
    <row r="2" ht="34" customHeight="1" spans="1:5">
      <c r="A2" s="310" t="s">
        <v>966</v>
      </c>
      <c r="B2" s="311"/>
      <c r="C2" s="311"/>
      <c r="D2" s="311"/>
    </row>
    <row r="3" ht="19.5" customHeight="1" spans="1:5">
      <c r="A3" s="312"/>
      <c r="B3" s="313"/>
      <c r="C3" s="313"/>
      <c r="D3" s="314" t="s">
        <v>907</v>
      </c>
    </row>
    <row r="4" ht="19.5" customHeight="1" spans="1:5">
      <c r="A4" s="315" t="s">
        <v>908</v>
      </c>
      <c r="B4" s="316" t="s">
        <v>967</v>
      </c>
      <c r="C4" s="317" t="s">
        <v>910</v>
      </c>
      <c r="D4" s="318"/>
    </row>
    <row r="5" ht="21" customHeight="1" spans="1:5">
      <c r="A5" s="319"/>
      <c r="B5" s="320"/>
      <c r="C5" s="321" t="s">
        <v>911</v>
      </c>
      <c r="D5" s="322" t="s">
        <v>912</v>
      </c>
    </row>
    <row r="6" ht="27.75" customHeight="1" spans="1:5">
      <c r="A6" s="323" t="s">
        <v>913</v>
      </c>
      <c r="B6" s="324">
        <f>C6+D6</f>
        <v>227690</v>
      </c>
      <c r="C6" s="324">
        <f>C7+C20+C43+C55+C59+C64+C75+C79+C81</f>
        <v>85496</v>
      </c>
      <c r="D6" s="324">
        <f>D7+D20+D43+D55+D59+D64+D75+D79+D81</f>
        <v>142194</v>
      </c>
    </row>
    <row r="7" ht="27.75" customHeight="1" spans="1:5">
      <c r="A7" s="323" t="s">
        <v>968</v>
      </c>
      <c r="B7" s="324">
        <f>C7+D7</f>
        <v>80555</v>
      </c>
      <c r="C7" s="324">
        <f>SUM(C8:C19)</f>
        <v>75648</v>
      </c>
      <c r="D7" s="324">
        <f>SUM(D8:D19)</f>
        <v>4907</v>
      </c>
    </row>
    <row r="8" ht="27.75" customHeight="1" spans="1:5">
      <c r="A8" s="325" t="s">
        <v>969</v>
      </c>
      <c r="B8" s="326">
        <f>C8+D8</f>
        <v>25681</v>
      </c>
      <c r="C8" s="326">
        <v>23579</v>
      </c>
      <c r="D8" s="326">
        <v>2102</v>
      </c>
      <c r="E8" s="327">
        <v>30101</v>
      </c>
    </row>
    <row r="9" ht="27.75" customHeight="1" spans="1:5">
      <c r="A9" s="325" t="s">
        <v>970</v>
      </c>
      <c r="B9" s="326">
        <f t="shared" ref="B9:B40" si="0">C9+D9</f>
        <v>5381</v>
      </c>
      <c r="C9" s="326">
        <v>4639</v>
      </c>
      <c r="D9" s="326">
        <v>742</v>
      </c>
      <c r="E9" s="327">
        <v>30102</v>
      </c>
    </row>
    <row r="10" ht="27.75" customHeight="1" spans="1:5">
      <c r="A10" s="325" t="s">
        <v>971</v>
      </c>
      <c r="B10" s="326">
        <f t="shared" si="0"/>
        <v>4498</v>
      </c>
      <c r="C10" s="326">
        <v>4411</v>
      </c>
      <c r="D10" s="326">
        <v>87</v>
      </c>
      <c r="E10" s="327">
        <v>30103</v>
      </c>
    </row>
    <row r="11" ht="27.75" customHeight="1" spans="1:5">
      <c r="A11" s="325" t="s">
        <v>972</v>
      </c>
      <c r="B11" s="326">
        <f t="shared" si="0"/>
        <v>38</v>
      </c>
      <c r="C11" s="326"/>
      <c r="D11" s="326">
        <v>38</v>
      </c>
      <c r="E11" s="327">
        <v>30106</v>
      </c>
    </row>
    <row r="12" ht="27.75" customHeight="1" spans="1:5">
      <c r="A12" s="325" t="s">
        <v>973</v>
      </c>
      <c r="B12" s="326">
        <f t="shared" si="0"/>
        <v>14781</v>
      </c>
      <c r="C12" s="326">
        <v>14781</v>
      </c>
      <c r="D12" s="326"/>
      <c r="E12" s="327">
        <v>30107</v>
      </c>
    </row>
    <row r="13" ht="27.75" customHeight="1" spans="1:5">
      <c r="A13" s="325" t="s">
        <v>974</v>
      </c>
      <c r="B13" s="326">
        <f t="shared" si="0"/>
        <v>6717</v>
      </c>
      <c r="C13" s="326">
        <v>6717</v>
      </c>
      <c r="D13" s="326"/>
      <c r="E13" s="327">
        <v>30108</v>
      </c>
    </row>
    <row r="14" ht="27.75" customHeight="1" spans="1:5">
      <c r="A14" s="325" t="s">
        <v>975</v>
      </c>
      <c r="B14" s="326">
        <f t="shared" si="0"/>
        <v>3787</v>
      </c>
      <c r="C14" s="326">
        <v>3685</v>
      </c>
      <c r="D14" s="326">
        <v>102</v>
      </c>
      <c r="E14" s="327">
        <v>30109</v>
      </c>
    </row>
    <row r="15" ht="27.75" customHeight="1" spans="1:5">
      <c r="A15" s="325" t="s">
        <v>976</v>
      </c>
      <c r="B15" s="326">
        <f t="shared" si="0"/>
        <v>3107</v>
      </c>
      <c r="C15" s="326">
        <v>3107</v>
      </c>
      <c r="D15" s="326"/>
      <c r="E15" s="327">
        <v>30110</v>
      </c>
    </row>
    <row r="16" ht="27.75" customHeight="1" spans="1:5">
      <c r="A16" s="325" t="s">
        <v>977</v>
      </c>
      <c r="B16" s="326">
        <f t="shared" si="0"/>
        <v>2101</v>
      </c>
      <c r="C16" s="326">
        <v>2099</v>
      </c>
      <c r="D16" s="326">
        <v>2</v>
      </c>
      <c r="E16" s="327">
        <v>30111</v>
      </c>
    </row>
    <row r="17" ht="27.75" customHeight="1" spans="1:5">
      <c r="A17" s="325" t="s">
        <v>978</v>
      </c>
      <c r="B17" s="326">
        <f t="shared" si="0"/>
        <v>282</v>
      </c>
      <c r="C17" s="326">
        <v>228</v>
      </c>
      <c r="D17" s="326">
        <v>54</v>
      </c>
      <c r="E17" s="327">
        <v>30112</v>
      </c>
    </row>
    <row r="18" ht="27.75" customHeight="1" spans="1:5">
      <c r="A18" s="325" t="s">
        <v>917</v>
      </c>
      <c r="B18" s="326">
        <f t="shared" si="0"/>
        <v>5038</v>
      </c>
      <c r="C18" s="326">
        <v>5038</v>
      </c>
      <c r="D18" s="326"/>
      <c r="E18" s="327">
        <v>30113</v>
      </c>
    </row>
    <row r="19" ht="27.75" customHeight="1" spans="1:5">
      <c r="A19" s="325" t="s">
        <v>918</v>
      </c>
      <c r="B19" s="326">
        <f t="shared" si="0"/>
        <v>9144</v>
      </c>
      <c r="C19" s="326">
        <v>7364</v>
      </c>
      <c r="D19" s="326">
        <v>1780</v>
      </c>
      <c r="E19" s="327">
        <v>30199</v>
      </c>
    </row>
    <row r="20" ht="27.75" customHeight="1" spans="1:5">
      <c r="A20" s="323" t="s">
        <v>979</v>
      </c>
      <c r="B20" s="324">
        <f t="shared" si="0"/>
        <v>25597</v>
      </c>
      <c r="C20" s="324">
        <f>SUM(C21:C42)</f>
        <v>4807</v>
      </c>
      <c r="D20" s="324">
        <f>SUM(D21:D42)</f>
        <v>20790</v>
      </c>
    </row>
    <row r="21" ht="27.75" customHeight="1" spans="1:5">
      <c r="A21" s="325" t="s">
        <v>980</v>
      </c>
      <c r="B21" s="326">
        <f t="shared" si="0"/>
        <v>9557</v>
      </c>
      <c r="C21" s="326">
        <v>1822</v>
      </c>
      <c r="D21" s="326">
        <v>7735</v>
      </c>
      <c r="E21" s="327">
        <v>30201</v>
      </c>
    </row>
    <row r="22" ht="27.75" customHeight="1" spans="1:5">
      <c r="A22" s="325" t="s">
        <v>981</v>
      </c>
      <c r="B22" s="326">
        <f t="shared" si="0"/>
        <v>55</v>
      </c>
      <c r="C22" s="326">
        <v>12</v>
      </c>
      <c r="D22" s="326">
        <v>43</v>
      </c>
      <c r="E22" s="327">
        <v>30202</v>
      </c>
    </row>
    <row r="23" ht="27.75" customHeight="1" spans="1:5">
      <c r="A23" s="325" t="s">
        <v>982</v>
      </c>
      <c r="B23" s="326">
        <f t="shared" si="0"/>
        <v>106</v>
      </c>
      <c r="C23" s="326">
        <v>65</v>
      </c>
      <c r="D23" s="326">
        <v>41</v>
      </c>
      <c r="E23" s="327">
        <v>30205</v>
      </c>
    </row>
    <row r="24" ht="27.75" customHeight="1" spans="1:5">
      <c r="A24" s="325" t="s">
        <v>983</v>
      </c>
      <c r="B24" s="326">
        <f t="shared" si="0"/>
        <v>635</v>
      </c>
      <c r="C24" s="326">
        <v>198</v>
      </c>
      <c r="D24" s="326">
        <v>437</v>
      </c>
      <c r="E24" s="327">
        <v>30206</v>
      </c>
    </row>
    <row r="25" ht="27.75" customHeight="1" spans="1:5">
      <c r="A25" s="325" t="s">
        <v>984</v>
      </c>
      <c r="B25" s="326">
        <f t="shared" si="0"/>
        <v>424</v>
      </c>
      <c r="C25" s="326">
        <v>3</v>
      </c>
      <c r="D25" s="326">
        <v>421</v>
      </c>
      <c r="E25" s="327">
        <v>30207</v>
      </c>
    </row>
    <row r="26" ht="27.75" customHeight="1" spans="1:5">
      <c r="A26" s="325" t="s">
        <v>985</v>
      </c>
      <c r="B26" s="326">
        <f t="shared" si="0"/>
        <v>17</v>
      </c>
      <c r="C26" s="326">
        <v>12</v>
      </c>
      <c r="D26" s="326">
        <v>5</v>
      </c>
      <c r="E26" s="327">
        <v>30209</v>
      </c>
    </row>
    <row r="27" ht="27.75" customHeight="1" spans="1:5">
      <c r="A27" s="325" t="s">
        <v>986</v>
      </c>
      <c r="B27" s="326">
        <f t="shared" si="0"/>
        <v>520</v>
      </c>
      <c r="C27" s="326">
        <v>224</v>
      </c>
      <c r="D27" s="326">
        <v>296</v>
      </c>
      <c r="E27" s="327">
        <v>30211</v>
      </c>
    </row>
    <row r="28" ht="27.75" customHeight="1" spans="1:5">
      <c r="A28" s="325" t="s">
        <v>926</v>
      </c>
      <c r="B28" s="326">
        <f t="shared" si="0"/>
        <v>14</v>
      </c>
      <c r="C28" s="326"/>
      <c r="D28" s="326">
        <v>14</v>
      </c>
      <c r="E28" s="327">
        <v>30212</v>
      </c>
    </row>
    <row r="29" ht="27.75" customHeight="1" spans="1:5">
      <c r="A29" s="325" t="s">
        <v>928</v>
      </c>
      <c r="B29" s="326">
        <f t="shared" si="0"/>
        <v>298</v>
      </c>
      <c r="C29" s="326">
        <v>7</v>
      </c>
      <c r="D29" s="326">
        <v>291</v>
      </c>
      <c r="E29" s="327">
        <v>30213</v>
      </c>
    </row>
    <row r="30" ht="27.75" customHeight="1" spans="1:5">
      <c r="A30" s="325" t="s">
        <v>987</v>
      </c>
      <c r="B30" s="326">
        <f t="shared" si="0"/>
        <v>554</v>
      </c>
      <c r="C30" s="326"/>
      <c r="D30" s="326">
        <v>554</v>
      </c>
      <c r="E30" s="327">
        <v>30214</v>
      </c>
    </row>
    <row r="31" ht="27.75" customHeight="1" spans="1:5">
      <c r="A31" s="325" t="s">
        <v>921</v>
      </c>
      <c r="B31" s="326">
        <f t="shared" si="0"/>
        <v>281</v>
      </c>
      <c r="C31" s="326">
        <v>54</v>
      </c>
      <c r="D31" s="326">
        <v>227</v>
      </c>
      <c r="E31" s="327">
        <v>30215</v>
      </c>
    </row>
    <row r="32" ht="27.75" customHeight="1" spans="1:5">
      <c r="A32" s="325" t="s">
        <v>922</v>
      </c>
      <c r="B32" s="326">
        <f t="shared" si="0"/>
        <v>579</v>
      </c>
      <c r="C32" s="326">
        <v>10</v>
      </c>
      <c r="D32" s="326">
        <v>569</v>
      </c>
      <c r="E32" s="327">
        <v>30216</v>
      </c>
    </row>
    <row r="33" ht="27.75" customHeight="1" spans="1:5">
      <c r="A33" s="325" t="s">
        <v>925</v>
      </c>
      <c r="B33" s="326">
        <f t="shared" si="0"/>
        <v>497</v>
      </c>
      <c r="C33" s="326">
        <v>166</v>
      </c>
      <c r="D33" s="326">
        <v>331</v>
      </c>
      <c r="E33" s="327">
        <v>30217</v>
      </c>
    </row>
    <row r="34" ht="27.75" customHeight="1" spans="1:5">
      <c r="A34" s="325" t="s">
        <v>988</v>
      </c>
      <c r="B34" s="326">
        <f t="shared" si="0"/>
        <v>547</v>
      </c>
      <c r="C34" s="326"/>
      <c r="D34" s="326">
        <v>547</v>
      </c>
      <c r="E34" s="327">
        <v>30218</v>
      </c>
    </row>
    <row r="35" ht="27.75" customHeight="1" spans="1:5">
      <c r="A35" s="325" t="s">
        <v>989</v>
      </c>
      <c r="B35" s="326">
        <f t="shared" si="0"/>
        <v>60</v>
      </c>
      <c r="C35" s="326">
        <v>10</v>
      </c>
      <c r="D35" s="326">
        <v>50</v>
      </c>
      <c r="E35" s="327">
        <v>30224</v>
      </c>
    </row>
    <row r="36" ht="27.75" customHeight="1" spans="1:5">
      <c r="A36" s="325" t="s">
        <v>990</v>
      </c>
      <c r="B36" s="326">
        <f t="shared" si="0"/>
        <v>1</v>
      </c>
      <c r="C36" s="326"/>
      <c r="D36" s="326">
        <v>1</v>
      </c>
      <c r="E36" s="327">
        <v>30225</v>
      </c>
    </row>
    <row r="37" ht="27.75" customHeight="1" spans="1:5">
      <c r="A37" s="325" t="s">
        <v>991</v>
      </c>
      <c r="B37" s="326">
        <f t="shared" si="0"/>
        <v>2246</v>
      </c>
      <c r="C37" s="326">
        <v>3</v>
      </c>
      <c r="D37" s="326">
        <v>2243</v>
      </c>
      <c r="E37" s="327">
        <v>30226</v>
      </c>
    </row>
    <row r="38" ht="27.75" customHeight="1" spans="1:5">
      <c r="A38" s="325" t="s">
        <v>924</v>
      </c>
      <c r="B38" s="326">
        <f t="shared" si="0"/>
        <v>1484</v>
      </c>
      <c r="C38" s="326">
        <v>8</v>
      </c>
      <c r="D38" s="326">
        <v>1476</v>
      </c>
      <c r="E38" s="327">
        <v>30227</v>
      </c>
    </row>
    <row r="39" ht="27.75" customHeight="1" spans="1:5">
      <c r="A39" s="325" t="s">
        <v>992</v>
      </c>
      <c r="B39" s="326">
        <f t="shared" si="0"/>
        <v>840</v>
      </c>
      <c r="C39" s="326">
        <v>840</v>
      </c>
      <c r="D39" s="326"/>
      <c r="E39" s="327">
        <v>30228</v>
      </c>
    </row>
    <row r="40" ht="27.75" customHeight="1" spans="1:5">
      <c r="A40" s="325" t="s">
        <v>927</v>
      </c>
      <c r="B40" s="326">
        <f t="shared" si="0"/>
        <v>375</v>
      </c>
      <c r="C40" s="326">
        <v>141</v>
      </c>
      <c r="D40" s="326">
        <v>234</v>
      </c>
      <c r="E40" s="327">
        <v>30231</v>
      </c>
    </row>
    <row r="41" ht="27.75" customHeight="1" spans="1:5">
      <c r="A41" s="325" t="s">
        <v>993</v>
      </c>
      <c r="B41" s="326">
        <f t="shared" ref="B41:B82" si="1">C41+D41</f>
        <v>1299</v>
      </c>
      <c r="C41" s="326">
        <v>1230</v>
      </c>
      <c r="D41" s="326">
        <v>69</v>
      </c>
      <c r="E41" s="327">
        <v>30239</v>
      </c>
    </row>
    <row r="42" ht="27.75" customHeight="1" spans="1:5">
      <c r="A42" s="325" t="s">
        <v>929</v>
      </c>
      <c r="B42" s="326">
        <f t="shared" si="1"/>
        <v>5208</v>
      </c>
      <c r="C42" s="326">
        <v>2</v>
      </c>
      <c r="D42" s="326">
        <v>5206</v>
      </c>
      <c r="E42" s="327">
        <v>30299</v>
      </c>
    </row>
    <row r="43" ht="27.75" customHeight="1" spans="1:5">
      <c r="A43" s="323" t="s">
        <v>947</v>
      </c>
      <c r="B43" s="324">
        <f t="shared" si="1"/>
        <v>47384</v>
      </c>
      <c r="C43" s="324">
        <v>5041</v>
      </c>
      <c r="D43" s="324">
        <f>SUM(D44:D54)</f>
        <v>42343</v>
      </c>
    </row>
    <row r="44" ht="27.75" customHeight="1" spans="1:5">
      <c r="A44" s="325" t="s">
        <v>994</v>
      </c>
      <c r="B44" s="326">
        <f t="shared" si="1"/>
        <v>108</v>
      </c>
      <c r="C44" s="326">
        <v>108</v>
      </c>
      <c r="D44" s="326">
        <v>0</v>
      </c>
      <c r="E44" s="327">
        <v>30301</v>
      </c>
    </row>
    <row r="45" ht="27.75" customHeight="1" spans="1:5">
      <c r="A45" s="325" t="s">
        <v>995</v>
      </c>
      <c r="B45" s="326">
        <f t="shared" si="1"/>
        <v>3435</v>
      </c>
      <c r="C45" s="326">
        <v>3435</v>
      </c>
      <c r="D45" s="326">
        <v>0</v>
      </c>
      <c r="E45" s="327">
        <v>30302</v>
      </c>
    </row>
    <row r="46" ht="27.75" customHeight="1" spans="1:5">
      <c r="A46" s="325" t="s">
        <v>996</v>
      </c>
      <c r="B46" s="326">
        <f t="shared" si="1"/>
        <v>1969</v>
      </c>
      <c r="C46" s="326"/>
      <c r="D46" s="326">
        <v>1969</v>
      </c>
      <c r="E46" s="327">
        <v>30304</v>
      </c>
    </row>
    <row r="47" ht="27.75" customHeight="1" spans="1:5">
      <c r="A47" s="325" t="s">
        <v>997</v>
      </c>
      <c r="B47" s="326">
        <f t="shared" si="1"/>
        <v>8673</v>
      </c>
      <c r="C47" s="326">
        <v>467</v>
      </c>
      <c r="D47" s="326">
        <v>8206</v>
      </c>
      <c r="E47" s="327">
        <v>30305</v>
      </c>
    </row>
    <row r="48" ht="27.75" customHeight="1" spans="1:5">
      <c r="A48" s="325" t="s">
        <v>998</v>
      </c>
      <c r="B48" s="326">
        <f t="shared" si="1"/>
        <v>9026</v>
      </c>
      <c r="C48" s="326"/>
      <c r="D48" s="326">
        <v>9026</v>
      </c>
      <c r="E48" s="327">
        <v>30306</v>
      </c>
    </row>
    <row r="49" ht="27.75" customHeight="1" spans="1:5">
      <c r="A49" s="325" t="s">
        <v>999</v>
      </c>
      <c r="B49" s="326">
        <f t="shared" si="1"/>
        <v>4541</v>
      </c>
      <c r="C49" s="326">
        <v>1031</v>
      </c>
      <c r="D49" s="326">
        <v>3510</v>
      </c>
      <c r="E49" s="327">
        <v>30307</v>
      </c>
    </row>
    <row r="50" ht="27.75" customHeight="1" spans="1:5">
      <c r="A50" s="325" t="s">
        <v>949</v>
      </c>
      <c r="B50" s="326">
        <f t="shared" si="1"/>
        <v>2426</v>
      </c>
      <c r="C50" s="326"/>
      <c r="D50" s="326">
        <v>2426</v>
      </c>
      <c r="E50" s="327">
        <v>30308</v>
      </c>
    </row>
    <row r="51" ht="27.75" customHeight="1" spans="1:5">
      <c r="A51" s="325" t="s">
        <v>1000</v>
      </c>
      <c r="B51" s="326">
        <f t="shared" si="1"/>
        <v>1695</v>
      </c>
      <c r="C51" s="326"/>
      <c r="D51" s="326">
        <v>1695</v>
      </c>
      <c r="E51" s="327">
        <v>30309</v>
      </c>
    </row>
    <row r="52" ht="27.75" customHeight="1" spans="1:5">
      <c r="A52" s="325" t="s">
        <v>950</v>
      </c>
      <c r="B52" s="326">
        <f t="shared" si="1"/>
        <v>3278</v>
      </c>
      <c r="C52" s="326"/>
      <c r="D52" s="326">
        <v>3278</v>
      </c>
      <c r="E52" s="327">
        <v>30310</v>
      </c>
    </row>
    <row r="53" ht="27.75" customHeight="1" spans="1:5">
      <c r="A53" s="325" t="s">
        <v>1001</v>
      </c>
      <c r="B53" s="326">
        <f t="shared" si="1"/>
        <v>905</v>
      </c>
      <c r="C53" s="326"/>
      <c r="D53" s="326">
        <v>905</v>
      </c>
      <c r="E53" s="327">
        <v>30311</v>
      </c>
    </row>
    <row r="54" ht="27.75" customHeight="1" spans="1:5">
      <c r="A54" s="325" t="s">
        <v>952</v>
      </c>
      <c r="B54" s="326">
        <f t="shared" si="1"/>
        <v>11328</v>
      </c>
      <c r="C54" s="326"/>
      <c r="D54" s="326">
        <v>11328</v>
      </c>
      <c r="E54" s="327">
        <v>30399</v>
      </c>
    </row>
    <row r="55" ht="27.75" customHeight="1" spans="1:5">
      <c r="A55" s="323" t="s">
        <v>955</v>
      </c>
      <c r="B55" s="324">
        <f t="shared" si="1"/>
        <v>2701</v>
      </c>
      <c r="C55" s="324">
        <v>0</v>
      </c>
      <c r="D55" s="324">
        <v>2701</v>
      </c>
    </row>
    <row r="56" ht="27.75" customHeight="1" spans="1:5">
      <c r="A56" s="325" t="s">
        <v>956</v>
      </c>
      <c r="B56" s="326">
        <f t="shared" si="1"/>
        <v>2601</v>
      </c>
      <c r="C56" s="326"/>
      <c r="D56" s="326">
        <v>2601</v>
      </c>
      <c r="E56" s="309">
        <v>30701</v>
      </c>
    </row>
    <row r="57" ht="27.75" customHeight="1" spans="1:5">
      <c r="A57" s="325" t="s">
        <v>957</v>
      </c>
      <c r="B57" s="326">
        <f t="shared" si="1"/>
        <v>70</v>
      </c>
      <c r="C57" s="326"/>
      <c r="D57" s="326">
        <v>70</v>
      </c>
      <c r="E57" s="309">
        <v>30702</v>
      </c>
    </row>
    <row r="58" ht="27.75" customHeight="1" spans="1:5">
      <c r="A58" s="325" t="s">
        <v>958</v>
      </c>
      <c r="B58" s="326">
        <f t="shared" si="1"/>
        <v>30</v>
      </c>
      <c r="C58" s="326"/>
      <c r="D58" s="326">
        <v>30</v>
      </c>
      <c r="E58" s="309">
        <v>30703</v>
      </c>
    </row>
    <row r="59" ht="27.75" customHeight="1" spans="1:5">
      <c r="A59" s="323" t="s">
        <v>1002</v>
      </c>
      <c r="B59" s="324">
        <f t="shared" si="1"/>
        <v>1177</v>
      </c>
      <c r="C59" s="324">
        <v>0</v>
      </c>
      <c r="D59" s="324">
        <f>SUM(D60:D63)</f>
        <v>1177</v>
      </c>
    </row>
    <row r="60" ht="27.75" customHeight="1" spans="1:5">
      <c r="A60" s="328" t="s">
        <v>931</v>
      </c>
      <c r="B60" s="326">
        <f t="shared" si="1"/>
        <v>0</v>
      </c>
      <c r="C60" s="326"/>
      <c r="D60" s="326"/>
    </row>
    <row r="61" ht="27.75" customHeight="1" spans="1:5">
      <c r="A61" s="328" t="s">
        <v>1003</v>
      </c>
      <c r="B61" s="326">
        <f t="shared" si="1"/>
        <v>152</v>
      </c>
      <c r="C61" s="326"/>
      <c r="D61" s="326">
        <v>152</v>
      </c>
    </row>
    <row r="62" ht="27.75" customHeight="1" spans="1:5">
      <c r="A62" s="328" t="s">
        <v>1004</v>
      </c>
      <c r="B62" s="326">
        <f t="shared" si="1"/>
        <v>1025</v>
      </c>
      <c r="C62" s="326"/>
      <c r="D62" s="326">
        <v>1025</v>
      </c>
    </row>
    <row r="63" ht="27.75" customHeight="1" spans="1:5">
      <c r="A63" s="328" t="s">
        <v>932</v>
      </c>
      <c r="B63" s="326">
        <f t="shared" si="1"/>
        <v>0</v>
      </c>
      <c r="C63" s="326"/>
      <c r="D63" s="326"/>
    </row>
    <row r="64" ht="27.75" customHeight="1" spans="1:5">
      <c r="A64" s="323" t="s">
        <v>1005</v>
      </c>
      <c r="B64" s="324">
        <f t="shared" si="1"/>
        <v>25261</v>
      </c>
      <c r="C64" s="324">
        <v>0</v>
      </c>
      <c r="D64" s="324">
        <f>SUM(D65:D74)</f>
        <v>25261</v>
      </c>
    </row>
    <row r="65" ht="27.75" customHeight="1" spans="1:5">
      <c r="A65" s="325" t="s">
        <v>931</v>
      </c>
      <c r="B65" s="326">
        <f t="shared" si="1"/>
        <v>4516</v>
      </c>
      <c r="C65" s="326"/>
      <c r="D65" s="326">
        <v>4516</v>
      </c>
      <c r="E65" s="329">
        <v>31001</v>
      </c>
    </row>
    <row r="66" ht="27.75" customHeight="1" spans="1:5">
      <c r="A66" s="325" t="s">
        <v>1003</v>
      </c>
      <c r="B66" s="326">
        <f t="shared" si="1"/>
        <v>127</v>
      </c>
      <c r="C66" s="326"/>
      <c r="D66" s="326">
        <v>127</v>
      </c>
      <c r="E66" s="327">
        <v>31002</v>
      </c>
    </row>
    <row r="67" ht="27.75" customHeight="1" spans="1:5">
      <c r="A67" s="325" t="s">
        <v>1004</v>
      </c>
      <c r="B67" s="326">
        <f t="shared" si="1"/>
        <v>211</v>
      </c>
      <c r="C67" s="326"/>
      <c r="D67" s="326">
        <v>211</v>
      </c>
      <c r="E67" s="327">
        <v>31003</v>
      </c>
    </row>
    <row r="68" ht="27.75" customHeight="1" spans="1:5">
      <c r="A68" s="325" t="s">
        <v>932</v>
      </c>
      <c r="B68" s="326">
        <f t="shared" si="1"/>
        <v>13188</v>
      </c>
      <c r="C68" s="326"/>
      <c r="D68" s="326">
        <v>13188</v>
      </c>
      <c r="E68" s="327">
        <v>31005</v>
      </c>
    </row>
    <row r="69" ht="27.75" customHeight="1" spans="1:5">
      <c r="A69" s="325" t="s">
        <v>1006</v>
      </c>
      <c r="B69" s="326">
        <f t="shared" si="1"/>
        <v>318</v>
      </c>
      <c r="C69" s="326"/>
      <c r="D69" s="326">
        <v>318</v>
      </c>
      <c r="E69" s="327">
        <v>31006</v>
      </c>
    </row>
    <row r="70" ht="27.75" customHeight="1" spans="1:5">
      <c r="A70" s="325" t="s">
        <v>1007</v>
      </c>
      <c r="B70" s="326">
        <f t="shared" si="1"/>
        <v>0</v>
      </c>
      <c r="C70" s="326"/>
      <c r="D70" s="326"/>
    </row>
    <row r="71" ht="27.75" customHeight="1" spans="1:5">
      <c r="A71" s="325" t="s">
        <v>1008</v>
      </c>
      <c r="B71" s="326">
        <f t="shared" si="1"/>
        <v>0</v>
      </c>
      <c r="C71" s="326"/>
      <c r="D71" s="326"/>
    </row>
    <row r="72" ht="27.75" customHeight="1" spans="1:5">
      <c r="A72" s="325" t="s">
        <v>1009</v>
      </c>
      <c r="B72" s="326">
        <f t="shared" si="1"/>
        <v>0</v>
      </c>
      <c r="C72" s="326"/>
      <c r="D72" s="326"/>
    </row>
    <row r="73" ht="27.75" customHeight="1" spans="1:5">
      <c r="A73" s="330" t="s">
        <v>933</v>
      </c>
      <c r="B73" s="326">
        <f t="shared" si="1"/>
        <v>100</v>
      </c>
      <c r="C73" s="326"/>
      <c r="D73" s="326">
        <v>100</v>
      </c>
      <c r="E73" s="329">
        <v>31013</v>
      </c>
    </row>
    <row r="74" ht="27.75" customHeight="1" spans="1:5">
      <c r="A74" s="325" t="s">
        <v>936</v>
      </c>
      <c r="B74" s="326">
        <f t="shared" si="1"/>
        <v>6801</v>
      </c>
      <c r="C74" s="326"/>
      <c r="D74" s="326">
        <v>6801</v>
      </c>
      <c r="E74" s="329">
        <v>31099</v>
      </c>
    </row>
    <row r="75" ht="27.75" customHeight="1" spans="1:5">
      <c r="A75" s="323" t="s">
        <v>943</v>
      </c>
      <c r="B75" s="324">
        <f t="shared" si="1"/>
        <v>2396</v>
      </c>
      <c r="C75" s="324">
        <v>0</v>
      </c>
      <c r="D75" s="324">
        <f>SUM(D76:D78)</f>
        <v>2396</v>
      </c>
      <c r="E75" s="329"/>
    </row>
    <row r="76" ht="25" customHeight="1" spans="1:5">
      <c r="A76" s="325" t="s">
        <v>944</v>
      </c>
      <c r="B76" s="326">
        <f t="shared" si="1"/>
        <v>2106</v>
      </c>
      <c r="C76" s="326"/>
      <c r="D76" s="326">
        <v>2106</v>
      </c>
      <c r="E76" s="329">
        <v>31204</v>
      </c>
    </row>
    <row r="77" ht="24" customHeight="1" spans="1:5">
      <c r="A77" s="325" t="s">
        <v>945</v>
      </c>
      <c r="B77" s="326">
        <f t="shared" si="1"/>
        <v>0</v>
      </c>
      <c r="C77" s="326"/>
      <c r="D77" s="326"/>
      <c r="E77" s="329"/>
    </row>
    <row r="78" ht="24" customHeight="1" spans="1:5">
      <c r="A78" s="325" t="s">
        <v>946</v>
      </c>
      <c r="B78" s="326">
        <f t="shared" si="1"/>
        <v>290</v>
      </c>
      <c r="C78" s="326"/>
      <c r="D78" s="326">
        <v>290</v>
      </c>
      <c r="E78" s="329">
        <v>31299</v>
      </c>
    </row>
    <row r="79" ht="27.75" customHeight="1" spans="1:5">
      <c r="A79" s="323" t="s">
        <v>953</v>
      </c>
      <c r="B79" s="324">
        <f t="shared" si="1"/>
        <v>25635</v>
      </c>
      <c r="C79" s="324">
        <v>0</v>
      </c>
      <c r="D79" s="324">
        <v>25635</v>
      </c>
      <c r="E79" s="329"/>
    </row>
    <row r="80" ht="27.75" customHeight="1" spans="1:5">
      <c r="A80" s="325" t="s">
        <v>954</v>
      </c>
      <c r="B80" s="326">
        <f t="shared" si="1"/>
        <v>25635</v>
      </c>
      <c r="C80" s="326"/>
      <c r="D80" s="326">
        <v>25635</v>
      </c>
      <c r="E80" s="329">
        <v>31302</v>
      </c>
    </row>
    <row r="81" ht="27.75" customHeight="1" spans="1:5">
      <c r="A81" s="323" t="s">
        <v>881</v>
      </c>
      <c r="B81" s="324">
        <f t="shared" si="1"/>
        <v>16984</v>
      </c>
      <c r="C81" s="324">
        <v>0</v>
      </c>
      <c r="D81" s="324">
        <v>16984</v>
      </c>
      <c r="E81" s="329"/>
    </row>
    <row r="82" ht="27.75" customHeight="1" spans="1:5">
      <c r="A82" s="325" t="s">
        <v>1010</v>
      </c>
      <c r="B82" s="326">
        <f t="shared" si="1"/>
        <v>16984</v>
      </c>
      <c r="C82" s="326"/>
      <c r="D82" s="326">
        <v>16984</v>
      </c>
      <c r="E82" s="329">
        <v>39999</v>
      </c>
    </row>
  </sheetData>
  <autoFilter xmlns:etc="http://www.wps.cn/officeDocument/2017/etCustomData" ref="A5:D82" etc:filterBottomFollowUsedRange="0">
    <extLst/>
  </autoFilter>
  <mergeCells count="5">
    <mergeCell ref="A2:D2"/>
    <mergeCell ref="A3:C3"/>
    <mergeCell ref="C4:D4"/>
    <mergeCell ref="A4:A5"/>
    <mergeCell ref="B4:B5"/>
  </mergeCells>
  <pageMargins left="0.751388888888889" right="0.751388888888889" top="0.275" bottom="0.314583333333333" header="0.118055555555556" footer="0.0388888888888889"/>
  <pageSetup paperSize="9" scale="95" fitToHeight="0" orientation="landscape" horizontalDpi="300" verticalDpi="300"/>
  <headerFooter alignWithMargins="0" scaleWithDoc="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D6"/>
  <sheetViews>
    <sheetView workbookViewId="0">
      <selection activeCell="A18" sqref="A18"/>
    </sheetView>
  </sheetViews>
  <sheetFormatPr defaultColWidth="8.1" defaultRowHeight="12.75" outlineLevelRow="5" outlineLevelCol="3"/>
  <cols>
    <col min="1" max="1" width="28.2" style="162" customWidth="1"/>
    <col min="2" max="2" width="40.3" style="162" customWidth="1"/>
    <col min="3" max="3" width="36.7" style="162" customWidth="1"/>
    <col min="4" max="4" width="26.7" style="162" customWidth="1"/>
    <col min="5" max="16384" width="8.1" style="162"/>
  </cols>
  <sheetData>
    <row r="1" ht="27" customHeight="1" spans="1:4">
      <c r="A1" s="163" t="s">
        <v>1011</v>
      </c>
    </row>
    <row r="2" ht="34.5" customHeight="1" spans="1:4">
      <c r="A2" s="304" t="s">
        <v>1012</v>
      </c>
      <c r="B2" s="305"/>
      <c r="C2" s="305"/>
      <c r="D2" s="305"/>
    </row>
    <row r="3" ht="16" customHeight="1" spans="1:4">
      <c r="A3" s="165"/>
      <c r="B3" s="165"/>
      <c r="C3" s="165"/>
      <c r="D3" s="306" t="s">
        <v>30</v>
      </c>
    </row>
    <row r="4" ht="40" customHeight="1" spans="1:4">
      <c r="A4" s="177" t="s">
        <v>1013</v>
      </c>
      <c r="B4" s="178" t="s">
        <v>1014</v>
      </c>
      <c r="C4" s="178" t="s">
        <v>1015</v>
      </c>
      <c r="D4" s="177" t="s">
        <v>1016</v>
      </c>
    </row>
    <row r="5" ht="27.75" customHeight="1" spans="1:4">
      <c r="A5" s="307"/>
      <c r="B5" s="167" t="s">
        <v>1017</v>
      </c>
      <c r="C5" s="167" t="s">
        <v>1018</v>
      </c>
      <c r="D5" s="179"/>
    </row>
    <row r="6" ht="30.75" customHeight="1" spans="1:4">
      <c r="A6" s="167" t="s">
        <v>1019</v>
      </c>
      <c r="B6" s="180">
        <v>97000</v>
      </c>
      <c r="C6" s="180">
        <v>96061.21</v>
      </c>
      <c r="D6" s="308"/>
    </row>
  </sheetData>
  <mergeCells count="3">
    <mergeCell ref="A2:D2"/>
    <mergeCell ref="A4:A5"/>
    <mergeCell ref="D4:D5"/>
  </mergeCells>
  <pageMargins left="0.700694444444445" right="0.700694444444445" top="0.751388888888889" bottom="0.751388888888889" header="0.298611111111111" footer="0.298611111111111"/>
  <pageSetup paperSize="9" scale="93" fitToHeight="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B18"/>
  <sheetViews>
    <sheetView workbookViewId="0">
      <selection activeCell="A24" sqref="A24"/>
    </sheetView>
  </sheetViews>
  <sheetFormatPr defaultColWidth="8.1" defaultRowHeight="12.75" outlineLevelCol="1"/>
  <cols>
    <col min="1" max="1" width="56.6" style="162" customWidth="1"/>
    <col min="2" max="2" width="61" style="162" customWidth="1"/>
    <col min="3" max="16384" width="8.1" style="162"/>
  </cols>
  <sheetData>
    <row r="1" ht="28" customHeight="1" spans="1:2">
      <c r="A1" s="163" t="s">
        <v>1020</v>
      </c>
    </row>
    <row r="2" ht="33.75" customHeight="1" spans="1:2">
      <c r="A2" s="298" t="s">
        <v>1021</v>
      </c>
      <c r="B2" s="299"/>
    </row>
    <row r="3" ht="24.25" customHeight="1" spans="1:2">
      <c r="A3" s="165"/>
      <c r="B3" s="300" t="s">
        <v>1022</v>
      </c>
    </row>
    <row r="4" ht="26.5" customHeight="1" spans="1:2">
      <c r="A4" s="167" t="s">
        <v>1023</v>
      </c>
      <c r="B4" s="167" t="s">
        <v>1024</v>
      </c>
    </row>
    <row r="5" ht="26.25" customHeight="1" spans="1:2">
      <c r="A5" s="168" t="s">
        <v>1025</v>
      </c>
      <c r="B5" s="169">
        <v>9900</v>
      </c>
    </row>
    <row r="6" ht="26.25" customHeight="1" spans="1:2">
      <c r="A6" s="170" t="s">
        <v>1026</v>
      </c>
      <c r="B6" s="169">
        <v>9900</v>
      </c>
    </row>
    <row r="7" ht="26.5" customHeight="1" spans="1:2">
      <c r="A7" s="171" t="s">
        <v>1027</v>
      </c>
      <c r="B7" s="169">
        <v>8800</v>
      </c>
    </row>
    <row r="8" ht="26.25" customHeight="1" spans="1:2">
      <c r="A8" s="168" t="s">
        <v>1028</v>
      </c>
      <c r="B8" s="169">
        <v>10000</v>
      </c>
    </row>
    <row r="9" ht="26.25" customHeight="1" spans="1:2">
      <c r="A9" s="170" t="s">
        <v>1026</v>
      </c>
      <c r="B9" s="169">
        <v>10000</v>
      </c>
    </row>
    <row r="10" ht="26.5" customHeight="1" spans="1:2">
      <c r="A10" s="168" t="s">
        <v>1029</v>
      </c>
      <c r="B10" s="169">
        <v>2841</v>
      </c>
    </row>
    <row r="11" ht="26.25" customHeight="1" spans="1:2">
      <c r="A11" s="170" t="s">
        <v>1026</v>
      </c>
      <c r="B11" s="169">
        <v>2841.053763</v>
      </c>
    </row>
    <row r="12" ht="26.5" customHeight="1" spans="1:2">
      <c r="A12" s="168" t="s">
        <v>1030</v>
      </c>
      <c r="B12" s="169">
        <v>8264</v>
      </c>
    </row>
    <row r="13" ht="26.5" customHeight="1" spans="1:2">
      <c r="A13" s="170" t="s">
        <v>1026</v>
      </c>
      <c r="B13" s="169">
        <v>8264</v>
      </c>
    </row>
    <row r="14" ht="26.25" customHeight="1" spans="1:2">
      <c r="A14" s="171" t="s">
        <v>1031</v>
      </c>
      <c r="B14" s="169">
        <v>7300</v>
      </c>
    </row>
    <row r="15" ht="26.5" customHeight="1" spans="1:2">
      <c r="A15" s="301" t="s">
        <v>1032</v>
      </c>
      <c r="B15" s="169">
        <v>964</v>
      </c>
    </row>
    <row r="16" ht="26.5" customHeight="1" spans="1:2">
      <c r="A16" s="168" t="s">
        <v>1033</v>
      </c>
      <c r="B16" s="169">
        <v>2601</v>
      </c>
    </row>
    <row r="17" ht="26.25" customHeight="1" spans="1:2">
      <c r="A17" s="302" t="s">
        <v>1026</v>
      </c>
      <c r="B17" s="169">
        <v>2600.741963</v>
      </c>
    </row>
    <row r="18" ht="27" customHeight="1" spans="1:2">
      <c r="A18" s="303" t="s">
        <v>1034</v>
      </c>
    </row>
  </sheetData>
  <mergeCells count="1">
    <mergeCell ref="A2:B2"/>
  </mergeCells>
  <pageMargins left="0.700694444444445" right="0.700694444444445" top="0.751388888888889" bottom="0.751388888888889" header="0.298611111111111" footer="0.298611111111111"/>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22</vt:i4>
      </vt:variant>
    </vt:vector>
  </HeadingPairs>
  <TitlesOfParts>
    <vt:vector size="22" baseType="lpstr">
      <vt:lpstr>封面</vt:lpstr>
      <vt:lpstr>目录</vt:lpstr>
      <vt:lpstr>表一</vt:lpstr>
      <vt:lpstr>表二之一</vt:lpstr>
      <vt:lpstr>表二 之二</vt:lpstr>
      <vt:lpstr>表三</vt:lpstr>
      <vt:lpstr>表四</vt:lpstr>
      <vt:lpstr>表五</vt:lpstr>
      <vt:lpstr>表六</vt:lpstr>
      <vt:lpstr>表七</vt:lpstr>
      <vt:lpstr>表八</vt:lpstr>
      <vt:lpstr>表九之一 </vt:lpstr>
      <vt:lpstr>表九之二</vt:lpstr>
      <vt:lpstr>表十</vt:lpstr>
      <vt:lpstr>表十一</vt:lpstr>
      <vt:lpstr>表十二</vt:lpstr>
      <vt:lpstr>表十三</vt:lpstr>
      <vt:lpstr>表十四</vt:lpstr>
      <vt:lpstr>表十五</vt:lpstr>
      <vt:lpstr>表十六</vt:lpstr>
      <vt:lpstr>表十七</vt:lpstr>
      <vt:lpstr>表十八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韦婉青</cp:lastModifiedBy>
  <dcterms:created xsi:type="dcterms:W3CDTF">2024-01-26T09:05:00Z</dcterms:created>
  <dcterms:modified xsi:type="dcterms:W3CDTF">2026-03-05T08:20:38Z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4E2DAE3DADE44B0CA442C315086504CA_13</vt:lpwstr>
  </property>
  <property fmtid="{D5CDD505-2E9C-101B-9397-08002B2CF9AE}" pid="3" name="KSOProductBuildVer">
    <vt:lpwstr>2052-12.1.0.23542</vt:lpwstr>
  </property>
</Properties>
</file>