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6" activeTab="20"/>
  </bookViews>
  <sheets>
    <sheet name="封面" sheetId="7" r:id="rId1"/>
    <sheet name="目录" sheetId="8" r:id="rId2"/>
    <sheet name="表一" sheetId="2" r:id="rId3"/>
    <sheet name="表二" sheetId="1" r:id="rId4"/>
    <sheet name="表三" sheetId="21" r:id="rId5"/>
    <sheet name="表四" sheetId="17" r:id="rId6"/>
    <sheet name="表五" sheetId="18" r:id="rId7"/>
    <sheet name="表六" sheetId="19" r:id="rId8"/>
    <sheet name="表七" sheetId="24" r:id="rId9"/>
    <sheet name="表八" sheetId="3" r:id="rId10"/>
    <sheet name="表九" sheetId="4" r:id="rId11"/>
    <sheet name="表十" sheetId="22" r:id="rId12"/>
    <sheet name="表十一" sheetId="20" r:id="rId13"/>
    <sheet name="表十二" sheetId="25" r:id="rId14"/>
    <sheet name="表十三" sheetId="5" r:id="rId15"/>
    <sheet name="表十四" sheetId="26" r:id="rId16"/>
    <sheet name="表十五" sheetId="27" r:id="rId17"/>
    <sheet name="表十六" sheetId="28" r:id="rId18"/>
    <sheet name="表十七" sheetId="6" r:id="rId19"/>
    <sheet name="表十八" sheetId="32" r:id="rId20"/>
    <sheet name="表十九" sheetId="31" r:id="rId21"/>
  </sheets>
  <externalReferences>
    <externalReference r:id="rId22"/>
  </externalReferences>
  <definedNames>
    <definedName name="_xlnm._FilterDatabase" localSheetId="4" hidden="1">表三!$A$6:$N$974</definedName>
    <definedName name="_xlnm._FilterDatabase" localSheetId="5" hidden="1">表四!$A$5:$E$87</definedName>
    <definedName name="_xlnm._FilterDatabase" localSheetId="6" hidden="1">表五!$A$5:$E$100</definedName>
    <definedName name="_xlnm._FilterDatabase" localSheetId="11" hidden="1">表十!$A$6:$M$109</definedName>
    <definedName name="_xlnm._FilterDatabase" localSheetId="20" hidden="1">表十九!$A$3:$F$192</definedName>
    <definedName name="_xlnm.Print_Titles" localSheetId="3">表二!$2:$6</definedName>
    <definedName name="_xlnm._FilterDatabase" localSheetId="3" hidden="1">表二!$A$6:$M$974</definedName>
    <definedName name="_xlnm.Print_Titles" localSheetId="2">表一!$2:$6</definedName>
    <definedName name="_xlnm._FilterDatabase" localSheetId="2" hidden="1">表一!$B$2:$J$101</definedName>
    <definedName name="_xlnm.Print_Titles" localSheetId="9">表八!$4:$6</definedName>
    <definedName name="_xlnm._FilterDatabase" localSheetId="9" hidden="1">表八!$B$2:$J$31</definedName>
    <definedName name="_xlnm.Print_Titles" localSheetId="10">表九!$2:$6</definedName>
    <definedName name="_xlnm._FilterDatabase" localSheetId="10" hidden="1">表九!$B$2:$K$108</definedName>
    <definedName name="_xlnm._FilterDatabase" hidden="1">#REF!</definedName>
    <definedName name="_xlnm.Print_Titles">#REF!</definedName>
    <definedName name="_xlnm._FilterDatabase" localSheetId="18" hidden="1">#REF!</definedName>
    <definedName name="_xlnm.Print_Titles" localSheetId="18">表十七!$4:$6</definedName>
    <definedName name="_xlnm._FilterDatabase" localSheetId="0" hidden="1">#REF!</definedName>
    <definedName name="_xlnm.Print_Titles" localSheetId="0">#REF!</definedName>
    <definedName name="_xlnm._FilterDatabase" localSheetId="1" hidden="1">#REF!</definedName>
    <definedName name="_xlnm.Print_Titles" localSheetId="1">#REF!</definedName>
    <definedName name="_xlnm.Print_Titles" localSheetId="5">表四!$4:$5</definedName>
    <definedName name="_xlnm.Print_Titles" localSheetId="6">表五!$4:$5</definedName>
    <definedName name="_xlnm._FilterDatabase" localSheetId="7" hidden="1">#REF!</definedName>
    <definedName name="_xlnm.Print_Titles" localSheetId="7">#REF!</definedName>
    <definedName name="_xlnm._FilterDatabase" localSheetId="12" hidden="1">#REF!</definedName>
    <definedName name="_xlnm.Print_Titles" localSheetId="12">#REF!</definedName>
    <definedName name="_xlnm.Print_Titles" localSheetId="4">表三!$2:$6</definedName>
    <definedName name="_xlnm.Print_Titles" localSheetId="11">表十!$2:$6</definedName>
    <definedName name="_xlnm.Print_Area" localSheetId="2">表一!$B$1:$J$101</definedName>
    <definedName name="_xlnm.Print_Area" localSheetId="3">表二!$A$1:$K$976</definedName>
    <definedName name="_xlnm.Print_Area" localSheetId="4">表三!$A$1:$J$976</definedName>
    <definedName name="_xlnm.Print_Area" localSheetId="7">表六!$A$1:$D$13</definedName>
    <definedName name="人员身份">[1]基础编码!$L$2:$L$7</definedName>
  </definedNames>
  <calcPr calcId="144525"/>
</workbook>
</file>

<file path=xl/sharedStrings.xml><?xml version="1.0" encoding="utf-8"?>
<sst xmlns="http://schemas.openxmlformats.org/spreadsheetml/2006/main" count="5617" uniqueCount="2830">
  <si>
    <r>
      <rPr>
        <b/>
        <sz val="36"/>
        <rFont val="宋体"/>
        <charset val="0"/>
      </rPr>
      <t>永福县</t>
    </r>
    <r>
      <rPr>
        <b/>
        <sz val="36"/>
        <rFont val="Arial Narrow"/>
        <charset val="0"/>
      </rPr>
      <t>2024</t>
    </r>
    <r>
      <rPr>
        <b/>
        <sz val="36"/>
        <rFont val="宋体"/>
        <charset val="0"/>
      </rPr>
      <t>年政府预算公开表</t>
    </r>
  </si>
  <si>
    <t>永福县财政局编制</t>
  </si>
  <si>
    <t>目  录</t>
  </si>
  <si>
    <t>一、公共财政预算报表</t>
  </si>
  <si>
    <t>表一 永福县2024年一般公共预算收入预算表</t>
  </si>
  <si>
    <t>表二 永福县2024年公共财政预算支出预算表 （功能分类科目）</t>
  </si>
  <si>
    <t>表三 永福县2024年公共财政预算本级支出预算表（功能分类科目）</t>
  </si>
  <si>
    <t>表四 永福县2024年公共财政预算本级支出预算表（政府经济分类科目）</t>
  </si>
  <si>
    <t>表五 永福县2024年公共财政预算本级支出预算表（部门经济分类科目）</t>
  </si>
  <si>
    <t>表六 永福县2023年政府一般债务限额及余额情况表</t>
  </si>
  <si>
    <t>表七 永福县2024年一般公共预算对下税收返还和转移支付支出预算表</t>
  </si>
  <si>
    <t>二、政府性基金预算报表</t>
  </si>
  <si>
    <t>表八 永福县2024年政府性基金预算收入预算表</t>
  </si>
  <si>
    <t>表九 永福县2024年政府性基金预算支出预算表</t>
  </si>
  <si>
    <t>表十 永福县2024年本级政府性基金预算支出预算表</t>
  </si>
  <si>
    <t>表十一 永福县2023年政府专项债务限额及余额情况表</t>
  </si>
  <si>
    <t>表十二 永福县2024年政府性基金对下转移支付支出预算表</t>
  </si>
  <si>
    <t>三、社会保险基金预算报表</t>
  </si>
  <si>
    <t>表十三 永福县2024年社会保险基金收支预算表</t>
  </si>
  <si>
    <t>四、国有资本经营预算报表</t>
  </si>
  <si>
    <t>表十四 永福县2024年国有资本经营收入预算表</t>
  </si>
  <si>
    <t>表十五 永福县2024年国有资本经营支出预算表</t>
  </si>
  <si>
    <t xml:space="preserve">表十六 永福县2024年国有资本经营预算对下转移支付支出预算表 </t>
  </si>
  <si>
    <t>五、其他预算公开表</t>
  </si>
  <si>
    <t>表十七 永福县2024年度部分预算项目预算绩效目标公开表</t>
  </si>
  <si>
    <t>表十八 永福县本地区及本级2023-2024年地方政府债券发行及还本付息情况表</t>
  </si>
  <si>
    <t>表十九 永福县2024年上级提前下达转移支付预算支出明细表</t>
  </si>
  <si>
    <t>表一</t>
  </si>
  <si>
    <t>永福县2024年一般公共预算收入预算表</t>
  </si>
  <si>
    <t>单位：万元</t>
  </si>
  <si>
    <t>预算科目</t>
  </si>
  <si>
    <r>
      <rPr>
        <b/>
        <sz val="10"/>
        <rFont val="Arial Narrow"/>
        <charset val="0"/>
      </rPr>
      <t>2023</t>
    </r>
    <r>
      <rPr>
        <b/>
        <sz val="10"/>
        <rFont val="宋体"/>
        <charset val="134"/>
      </rPr>
      <t>年</t>
    </r>
  </si>
  <si>
    <r>
      <rPr>
        <b/>
        <sz val="10"/>
        <rFont val="Arial Narrow"/>
        <charset val="0"/>
      </rPr>
      <t>2024</t>
    </r>
    <r>
      <rPr>
        <b/>
        <sz val="10"/>
        <rFont val="宋体"/>
        <charset val="134"/>
      </rPr>
      <t>年</t>
    </r>
  </si>
  <si>
    <r>
      <rPr>
        <sz val="10"/>
        <rFont val="Arial Narrow"/>
        <charset val="0"/>
      </rPr>
      <t>2022</t>
    </r>
    <r>
      <rPr>
        <sz val="10"/>
        <rFont val="宋体"/>
        <charset val="134"/>
      </rPr>
      <t>年执行数</t>
    </r>
  </si>
  <si>
    <t>预算数</t>
  </si>
  <si>
    <t>执行数</t>
  </si>
  <si>
    <r>
      <rPr>
        <sz val="10"/>
        <rFont val="宋体"/>
        <charset val="134"/>
      </rPr>
      <t>完成</t>
    </r>
    <r>
      <rPr>
        <sz val="10"/>
        <rFont val="Arial Narrow"/>
        <charset val="0"/>
      </rPr>
      <t xml:space="preserve">               </t>
    </r>
    <r>
      <rPr>
        <sz val="10"/>
        <rFont val="宋体"/>
        <charset val="134"/>
      </rPr>
      <t>预算数</t>
    </r>
    <r>
      <rPr>
        <sz val="10"/>
        <rFont val="Arial Narrow"/>
        <charset val="0"/>
      </rPr>
      <t>%</t>
    </r>
  </si>
  <si>
    <r>
      <rPr>
        <sz val="10"/>
        <rFont val="宋体"/>
        <charset val="134"/>
      </rPr>
      <t>比</t>
    </r>
    <r>
      <rPr>
        <sz val="10"/>
        <rFont val="Arial Narrow"/>
        <charset val="0"/>
      </rPr>
      <t>2022</t>
    </r>
    <r>
      <rPr>
        <sz val="10"/>
        <rFont val="宋体"/>
        <charset val="134"/>
      </rPr>
      <t>年执行数增减</t>
    </r>
  </si>
  <si>
    <t>建议数</t>
  </si>
  <si>
    <r>
      <rPr>
        <sz val="10"/>
        <rFont val="宋体"/>
        <charset val="134"/>
      </rPr>
      <t>比</t>
    </r>
    <r>
      <rPr>
        <sz val="10"/>
        <rFont val="Arial Narrow"/>
        <charset val="0"/>
      </rPr>
      <t>2023</t>
    </r>
    <r>
      <rPr>
        <sz val="10"/>
        <rFont val="宋体"/>
        <charset val="134"/>
      </rPr>
      <t>年执行数增减</t>
    </r>
  </si>
  <si>
    <t>金 额</t>
  </si>
  <si>
    <r>
      <rPr>
        <sz val="10"/>
        <rFont val="宋体"/>
        <charset val="134"/>
      </rPr>
      <t>增长</t>
    </r>
    <r>
      <rPr>
        <sz val="10"/>
        <rFont val="Arial Narrow"/>
        <charset val="0"/>
      </rPr>
      <t>%</t>
    </r>
  </si>
  <si>
    <t>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</si>
  <si>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</si>
  <si>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</si>
  <si>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</si>
  <si>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</si>
  <si>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</si>
  <si>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</si>
  <si>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</si>
  <si>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</si>
  <si>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</si>
  <si>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</si>
  <si>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</si>
  <si>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</si>
  <si>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</si>
  <si>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非税收入</t>
  </si>
  <si>
    <t xml:space="preserve">    专项收入</t>
  </si>
  <si>
    <t xml:space="preserve">        教育费附加</t>
  </si>
  <si>
    <t xml:space="preserve">        地方教育附加</t>
  </si>
  <si>
    <t xml:space="preserve">        残疾人就业保障金</t>
  </si>
  <si>
    <t xml:space="preserve">        森林植被恢复费</t>
  </si>
  <si>
    <t xml:space="preserve">        水利建设专项收入</t>
  </si>
  <si>
    <t xml:space="preserve">        其他专项收入</t>
  </si>
  <si>
    <t xml:space="preserve">    行政事业性收费收入</t>
  </si>
  <si>
    <t xml:space="preserve">    罚没收入</t>
  </si>
  <si>
    <t xml:space="preserve">    国有资源有偿使用收入</t>
  </si>
  <si>
    <t xml:space="preserve">    捐赠收入</t>
  </si>
  <si>
    <t xml:space="preserve">    政府住房基金收入</t>
  </si>
  <si>
    <t xml:space="preserve">    其他收入</t>
  </si>
  <si>
    <t>一般公共预算收入合计</t>
  </si>
  <si>
    <t>上级补助收入</t>
  </si>
  <si>
    <t xml:space="preserve">  返还性收入</t>
  </si>
  <si>
    <t xml:space="preserve">    增值税税收返还收入</t>
  </si>
  <si>
    <t xml:space="preserve">    消费税税收返还收入</t>
  </si>
  <si>
    <t xml:space="preserve">    所得税基数返还收入</t>
  </si>
  <si>
    <t xml:space="preserve">    成品油价格和税费改革税收返还收入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</si>
  <si>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</si>
  <si>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</si>
  <si>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</si>
  <si>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</si>
  <si>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</si>
  <si>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</si>
  <si>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产粮(油)大县奖励资金收入</t>
  </si>
  <si>
    <t xml:space="preserve">    重点生态功能区转移支付收入</t>
  </si>
  <si>
    <t xml:space="preserve">    固定数额补助收入</t>
  </si>
  <si>
    <t xml:space="preserve"> </t>
  </si>
  <si>
    <t xml:space="preserve">    革命老区转移支付收入</t>
  </si>
  <si>
    <t xml:space="preserve">    民族地区转移支付收入</t>
  </si>
  <si>
    <t xml:space="preserve">    巩固脱贫攻坚成果衔接乡村振兴转移支付收入</t>
  </si>
  <si>
    <t xml:space="preserve">    公共安全共同财政事权转移支付收入  </t>
  </si>
  <si>
    <t xml:space="preserve">    教育共同财政事权转移支付收入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</si>
  <si>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</si>
  <si>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</si>
  <si>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</si>
  <si>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</si>
  <si>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</si>
  <si>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</si>
  <si>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</si>
  <si>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住房保障共同财政事权转移支付收入  </t>
  </si>
  <si>
    <t xml:space="preserve">    灾害防治及应急管理共同财政事权转移支付收入  </t>
  </si>
  <si>
    <t xml:space="preserve">    其他共同财政事权转移支付收入  </t>
  </si>
  <si>
    <t xml:space="preserve">    增值税留抵退税转移支付收入  </t>
  </si>
  <si>
    <t xml:space="preserve">    其他退税减税降费转移支付收入  </t>
  </si>
  <si>
    <t xml:space="preserve">    补充县区财力转移支付收入  </t>
  </si>
  <si>
    <t xml:space="preserve">    其他一般性转移支付收入</t>
  </si>
  <si>
    <t xml:space="preserve">  专项转移支付收入</t>
  </si>
  <si>
    <t xml:space="preserve">    一般公共服务</t>
  </si>
  <si>
    <t xml:space="preserve">    公共安全</t>
  </si>
  <si>
    <t xml:space="preserve">    教育</t>
  </si>
  <si>
    <t xml:space="preserve">    科学技术</t>
  </si>
  <si>
    <t xml:space="preserve">    文化旅游体育与传媒</t>
  </si>
  <si>
    <t xml:space="preserve">    社会保障和就业</t>
  </si>
  <si>
    <t>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</si>
  <si>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</si>
  <si>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</si>
  <si>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</si>
  <si>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</si>
  <si>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</si>
  <si>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</si>
  <si>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</si>
  <si>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</si>
  <si>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</si>
  <si>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</si>
  <si>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灾害防治及应急支出</t>
  </si>
  <si>
    <t>债务收入</t>
  </si>
  <si>
    <t xml:space="preserve">    地方政府债券收入</t>
  </si>
  <si>
    <t xml:space="preserve">    地方向国外借款收入</t>
  </si>
  <si>
    <t>债券转贷收入</t>
  </si>
  <si>
    <t>　  地方政府一般债券转贷收入</t>
  </si>
  <si>
    <t xml:space="preserve">    转贷国外债务收入</t>
  </si>
  <si>
    <t>上年结余</t>
  </si>
  <si>
    <t>动用预算稳定调节基金</t>
  </si>
  <si>
    <t xml:space="preserve">调入资金   </t>
  </si>
  <si>
    <t xml:space="preserve">    政府性基金预算调入</t>
  </si>
  <si>
    <t xml:space="preserve">    国有资本经营预算调入</t>
  </si>
  <si>
    <t>收  入  总  计</t>
  </si>
  <si>
    <t>表二</t>
  </si>
  <si>
    <t>永福县2024年公共财政预算支出预算表（功能分类科目）</t>
  </si>
  <si>
    <t>功能分类科目编码</t>
  </si>
  <si>
    <t>科目名称</t>
  </si>
  <si>
    <r>
      <rPr>
        <b/>
        <sz val="10"/>
        <rFont val="Arial Narrow"/>
        <charset val="0"/>
      </rPr>
      <t>2023</t>
    </r>
    <r>
      <rPr>
        <b/>
        <sz val="10"/>
        <rFont val="宋体"/>
        <charset val="134"/>
      </rPr>
      <t>年公共财政预算</t>
    </r>
  </si>
  <si>
    <r>
      <rPr>
        <b/>
        <sz val="10"/>
        <rFont val="Arial Narrow"/>
        <charset val="0"/>
      </rPr>
      <t>2024</t>
    </r>
    <r>
      <rPr>
        <b/>
        <sz val="10"/>
        <rFont val="宋体"/>
        <charset val="134"/>
      </rPr>
      <t>年公共财政预算</t>
    </r>
  </si>
  <si>
    <r>
      <rPr>
        <b/>
        <sz val="10"/>
        <rFont val="Arial Narrow"/>
        <charset val="0"/>
      </rPr>
      <t>2022</t>
    </r>
    <r>
      <rPr>
        <b/>
        <sz val="10"/>
        <rFont val="宋体"/>
        <charset val="134"/>
      </rPr>
      <t>年执行数</t>
    </r>
  </si>
  <si>
    <t>年初预算</t>
  </si>
  <si>
    <t>调整预算</t>
  </si>
  <si>
    <r>
      <rPr>
        <b/>
        <sz val="10"/>
        <rFont val="宋体"/>
        <charset val="134"/>
      </rPr>
      <t>完成调整</t>
    </r>
    <r>
      <rPr>
        <b/>
        <sz val="10"/>
        <rFont val="Arial Narrow"/>
        <charset val="0"/>
      </rPr>
      <t xml:space="preserve">   </t>
    </r>
    <r>
      <rPr>
        <b/>
        <sz val="10"/>
        <rFont val="宋体"/>
        <charset val="134"/>
      </rPr>
      <t>预算</t>
    </r>
    <r>
      <rPr>
        <b/>
        <sz val="10"/>
        <rFont val="Arial Narrow"/>
        <charset val="0"/>
      </rPr>
      <t>%</t>
    </r>
  </si>
  <si>
    <t>比上年执行数增减</t>
  </si>
  <si>
    <t>比2023年年初
预算增减</t>
  </si>
  <si>
    <t>金额</t>
  </si>
  <si>
    <r>
      <rPr>
        <b/>
        <sz val="10"/>
        <rFont val="宋体"/>
        <charset val="134"/>
      </rPr>
      <t>增长</t>
    </r>
    <r>
      <rPr>
        <b/>
        <sz val="10"/>
        <rFont val="Arial Narrow"/>
        <charset val="0"/>
      </rPr>
      <t>%</t>
    </r>
  </si>
  <si>
    <t>一般公共服务支出</t>
  </si>
  <si>
    <r>
      <rPr>
        <b/>
        <sz val="10"/>
        <rFont val="Arial Narrow"/>
        <charset val="0"/>
      </rPr>
      <t xml:space="preserve">  </t>
    </r>
    <r>
      <rPr>
        <b/>
        <sz val="10"/>
        <rFont val="宋体"/>
        <charset val="134"/>
      </rPr>
      <t>人大事务</t>
    </r>
  </si>
  <si>
    <t xml:space="preserve">      行政运行</t>
  </si>
  <si>
    <t xml:space="preserve">      一般行政管理事务</t>
  </si>
  <si>
    <t xml:space="preserve">      机关服务</t>
  </si>
  <si>
    <t/>
  </si>
  <si>
    <t xml:space="preserve">      人大会议</t>
  </si>
  <si>
    <t xml:space="preserve">      人大立法</t>
  </si>
  <si>
    <t xml:space="preserve">      人大监督</t>
  </si>
  <si>
    <t xml:space="preserve">      人大代表履职能力提升</t>
  </si>
  <si>
    <t xml:space="preserve">      代表工作</t>
  </si>
  <si>
    <t xml:space="preserve">      事业运行</t>
  </si>
  <si>
    <t xml:space="preserve">      其他人大事务支出</t>
  </si>
  <si>
    <r>
      <rPr>
        <b/>
        <sz val="10"/>
        <rFont val="Arial Narrow"/>
        <charset val="0"/>
      </rPr>
      <t xml:space="preserve">  </t>
    </r>
    <r>
      <rPr>
        <b/>
        <sz val="10"/>
        <rFont val="宋体"/>
        <charset val="134"/>
      </rPr>
      <t>政协事务</t>
    </r>
  </si>
  <si>
    <t xml:space="preserve">      政协会议</t>
  </si>
  <si>
    <t xml:space="preserve">      委员视察</t>
  </si>
  <si>
    <t xml:space="preserve">      其他政协事务支出</t>
  </si>
  <si>
    <r>
      <rPr>
        <b/>
        <sz val="10"/>
        <rFont val="Arial Narrow"/>
        <charset val="0"/>
      </rPr>
      <t xml:space="preserve">  </t>
    </r>
    <r>
      <rPr>
        <b/>
        <sz val="10"/>
        <rFont val="宋体"/>
        <charset val="134"/>
      </rPr>
      <t>政府办公厅</t>
    </r>
    <r>
      <rPr>
        <b/>
        <sz val="10"/>
        <rFont val="Arial Narrow"/>
        <charset val="0"/>
      </rPr>
      <t>(</t>
    </r>
    <r>
      <rPr>
        <b/>
        <sz val="10"/>
        <rFont val="宋体"/>
        <charset val="134"/>
      </rPr>
      <t>室</t>
    </r>
    <r>
      <rPr>
        <b/>
        <sz val="10"/>
        <rFont val="Arial Narrow"/>
        <charset val="0"/>
      </rPr>
      <t>)</t>
    </r>
    <r>
      <rPr>
        <b/>
        <sz val="10"/>
        <rFont val="宋体"/>
        <charset val="134"/>
      </rPr>
      <t>及相关机构事务</t>
    </r>
  </si>
  <si>
    <t xml:space="preserve">      政务公开审批</t>
  </si>
  <si>
    <t xml:space="preserve">      信访事务</t>
  </si>
  <si>
    <t xml:space="preserve">      其他政府办公厅（室）及相关机构事务支出</t>
  </si>
  <si>
    <r>
      <rPr>
        <b/>
        <sz val="10"/>
        <rFont val="Arial Narrow"/>
        <charset val="0"/>
      </rPr>
      <t xml:space="preserve">  </t>
    </r>
    <r>
      <rPr>
        <b/>
        <sz val="10"/>
        <rFont val="宋体"/>
        <charset val="134"/>
      </rPr>
      <t>发展与改革事务</t>
    </r>
  </si>
  <si>
    <t xml:space="preserve">      物价管理</t>
  </si>
  <si>
    <t xml:space="preserve">      其他发展与改革事务支出</t>
  </si>
  <si>
    <r>
      <rPr>
        <b/>
        <sz val="10"/>
        <rFont val="Arial Narrow"/>
        <charset val="0"/>
      </rPr>
      <t xml:space="preserve">  </t>
    </r>
    <r>
      <rPr>
        <b/>
        <sz val="10"/>
        <rFont val="宋体"/>
        <charset val="134"/>
      </rPr>
      <t>统计信息事务</t>
    </r>
  </si>
  <si>
    <t xml:space="preserve">      信息事务</t>
  </si>
  <si>
    <t xml:space="preserve">      专项统计业务</t>
  </si>
  <si>
    <t xml:space="preserve">      统计管理</t>
  </si>
  <si>
    <t xml:space="preserve">      专项普查活动</t>
  </si>
  <si>
    <t xml:space="preserve">      统计抽样调查</t>
  </si>
  <si>
    <t xml:space="preserve">      其他统计信息事务支出</t>
  </si>
  <si>
    <r>
      <rPr>
        <b/>
        <sz val="10"/>
        <rFont val="Arial Narrow"/>
        <charset val="0"/>
      </rPr>
      <t xml:space="preserve">  </t>
    </r>
    <r>
      <rPr>
        <b/>
        <sz val="10"/>
        <rFont val="宋体"/>
        <charset val="134"/>
      </rPr>
      <t>财政事务</t>
    </r>
  </si>
  <si>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</si>
  <si>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</si>
  <si>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</si>
  <si>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</si>
  <si>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</si>
  <si>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</si>
  <si>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r>
      <rPr>
        <b/>
        <sz val="10"/>
        <rFont val="Arial Narrow"/>
        <charset val="0"/>
      </rPr>
      <t xml:space="preserve">  </t>
    </r>
    <r>
      <rPr>
        <b/>
        <sz val="10"/>
        <rFont val="宋体"/>
        <charset val="134"/>
      </rPr>
      <t>税收事务</t>
    </r>
  </si>
  <si>
    <t xml:space="preserve">      税收业务</t>
  </si>
  <si>
    <t xml:space="preserve">      其他税收事务支出</t>
  </si>
  <si>
    <r>
      <rPr>
        <b/>
        <sz val="10"/>
        <rFont val="Arial Narrow"/>
        <charset val="0"/>
      </rPr>
      <t xml:space="preserve">  </t>
    </r>
    <r>
      <rPr>
        <b/>
        <sz val="10"/>
        <rFont val="宋体"/>
        <charset val="134"/>
      </rPr>
      <t>审计事务</t>
    </r>
  </si>
  <si>
    <t xml:space="preserve">      审计业务</t>
  </si>
  <si>
    <t xml:space="preserve">      审计管理</t>
  </si>
  <si>
    <t xml:space="preserve">      其他审计事务支出</t>
  </si>
  <si>
    <r>
      <rPr>
        <b/>
        <sz val="10"/>
        <rFont val="Arial Narrow"/>
        <charset val="0"/>
      </rPr>
      <t xml:space="preserve">  </t>
    </r>
    <r>
      <rPr>
        <b/>
        <sz val="10"/>
        <rFont val="宋体"/>
        <charset val="134"/>
      </rPr>
      <t>纪检监察事务</t>
    </r>
  </si>
  <si>
    <t xml:space="preserve">      大案要案查处</t>
  </si>
  <si>
    <t xml:space="preserve">      派驻派出机构</t>
  </si>
  <si>
    <t xml:space="preserve">      巡视工作</t>
  </si>
  <si>
    <t xml:space="preserve">      其他纪检监察事务支出</t>
  </si>
  <si>
    <r>
      <rPr>
        <b/>
        <sz val="10"/>
        <rFont val="Arial Narrow"/>
        <charset val="0"/>
      </rPr>
      <t xml:space="preserve">  </t>
    </r>
    <r>
      <rPr>
        <b/>
        <sz val="10"/>
        <rFont val="宋体"/>
        <charset val="134"/>
      </rPr>
      <t>商贸事务</t>
    </r>
  </si>
  <si>
    <t xml:space="preserve">      招商引资</t>
  </si>
  <si>
    <t xml:space="preserve">      其他商贸事务支出</t>
  </si>
  <si>
    <r>
      <rPr>
        <b/>
        <sz val="10"/>
        <rFont val="Arial Narrow"/>
        <charset val="0"/>
      </rPr>
      <t xml:space="preserve">  </t>
    </r>
    <r>
      <rPr>
        <b/>
        <sz val="10"/>
        <rFont val="宋体"/>
        <charset val="134"/>
      </rPr>
      <t>知识产权事务</t>
    </r>
  </si>
  <si>
    <r>
      <rPr>
        <b/>
        <sz val="10"/>
        <rFont val="Arial Narrow"/>
        <charset val="0"/>
      </rPr>
      <t xml:space="preserve">  </t>
    </r>
    <r>
      <rPr>
        <b/>
        <sz val="10"/>
        <rFont val="宋体"/>
        <charset val="134"/>
      </rPr>
      <t>民族事务</t>
    </r>
  </si>
  <si>
    <t xml:space="preserve">      其他民族事务支出</t>
  </si>
  <si>
    <r>
      <rPr>
        <b/>
        <sz val="10"/>
        <rFont val="Arial Narrow"/>
        <charset val="0"/>
      </rPr>
      <t xml:space="preserve">  </t>
    </r>
    <r>
      <rPr>
        <b/>
        <sz val="10"/>
        <rFont val="宋体"/>
        <charset val="134"/>
      </rPr>
      <t>港澳台事务</t>
    </r>
  </si>
  <si>
    <t xml:space="preserve">      台湾事务</t>
  </si>
  <si>
    <r>
      <rPr>
        <b/>
        <sz val="10"/>
        <rFont val="Arial Narrow"/>
        <charset val="0"/>
      </rPr>
      <t xml:space="preserve">  </t>
    </r>
    <r>
      <rPr>
        <b/>
        <sz val="10"/>
        <rFont val="宋体"/>
        <charset val="134"/>
      </rPr>
      <t>档案事务</t>
    </r>
  </si>
  <si>
    <t xml:space="preserve">      档案馆</t>
  </si>
  <si>
    <t xml:space="preserve">      其他档案事务支出</t>
  </si>
  <si>
    <r>
      <rPr>
        <b/>
        <sz val="10"/>
        <rFont val="Arial Narrow"/>
        <charset val="0"/>
      </rPr>
      <t xml:space="preserve">  </t>
    </r>
    <r>
      <rPr>
        <b/>
        <sz val="10"/>
        <rFont val="宋体"/>
        <charset val="134"/>
      </rPr>
      <t>民主党派及工商联事务</t>
    </r>
  </si>
  <si>
    <t xml:space="preserve">      其他民主党派及工商联事务支出</t>
  </si>
  <si>
    <r>
      <rPr>
        <b/>
        <sz val="10"/>
        <rFont val="Arial Narrow"/>
        <charset val="0"/>
      </rPr>
      <t xml:space="preserve">  </t>
    </r>
    <r>
      <rPr>
        <b/>
        <sz val="10"/>
        <rFont val="宋体"/>
        <charset val="134"/>
      </rPr>
      <t>群众团体事务</t>
    </r>
  </si>
  <si>
    <t xml:space="preserve">      工会事务</t>
  </si>
  <si>
    <t xml:space="preserve">      其他群众团体事务支出</t>
  </si>
  <si>
    <r>
      <rPr>
        <b/>
        <sz val="10"/>
        <rFont val="Arial Narrow"/>
        <charset val="0"/>
      </rPr>
      <t xml:space="preserve">  </t>
    </r>
    <r>
      <rPr>
        <b/>
        <sz val="10"/>
        <rFont val="宋体"/>
        <charset val="134"/>
      </rPr>
      <t>党委办公厅</t>
    </r>
    <r>
      <rPr>
        <b/>
        <sz val="10"/>
        <rFont val="Arial Narrow"/>
        <charset val="0"/>
      </rPr>
      <t>(</t>
    </r>
    <r>
      <rPr>
        <b/>
        <sz val="10"/>
        <rFont val="宋体"/>
        <charset val="134"/>
      </rPr>
      <t>室</t>
    </r>
    <r>
      <rPr>
        <b/>
        <sz val="10"/>
        <rFont val="Arial Narrow"/>
        <charset val="0"/>
      </rPr>
      <t>)</t>
    </r>
    <r>
      <rPr>
        <b/>
        <sz val="10"/>
        <rFont val="宋体"/>
        <charset val="134"/>
      </rPr>
      <t>及相关机构事务</t>
    </r>
  </si>
  <si>
    <t xml:space="preserve">      专项业务</t>
  </si>
  <si>
    <t xml:space="preserve">      其他党委办公厅（室）及相关机构事务支出</t>
  </si>
  <si>
    <r>
      <rPr>
        <b/>
        <sz val="10"/>
        <rFont val="Arial Narrow"/>
        <charset val="0"/>
      </rPr>
      <t xml:space="preserve">  </t>
    </r>
    <r>
      <rPr>
        <b/>
        <sz val="10"/>
        <rFont val="宋体"/>
        <charset val="134"/>
      </rPr>
      <t>组织事务</t>
    </r>
  </si>
  <si>
    <t xml:space="preserve">      公务员事务</t>
  </si>
  <si>
    <t xml:space="preserve">      其他组织事务支出</t>
  </si>
  <si>
    <r>
      <rPr>
        <b/>
        <sz val="10"/>
        <rFont val="Arial Narrow"/>
        <charset val="0"/>
      </rPr>
      <t xml:space="preserve">  </t>
    </r>
    <r>
      <rPr>
        <b/>
        <sz val="10"/>
        <rFont val="宋体"/>
        <charset val="134"/>
      </rPr>
      <t>宣传事务</t>
    </r>
  </si>
  <si>
    <t xml:space="preserve">      宣传管理</t>
  </si>
  <si>
    <t xml:space="preserve">      其他宣传事务支出</t>
  </si>
  <si>
    <r>
      <rPr>
        <b/>
        <sz val="10"/>
        <rFont val="Arial Narrow"/>
        <charset val="0"/>
      </rPr>
      <t xml:space="preserve">  </t>
    </r>
    <r>
      <rPr>
        <b/>
        <sz val="10"/>
        <rFont val="宋体"/>
        <charset val="134"/>
      </rPr>
      <t>统战事务</t>
    </r>
  </si>
  <si>
    <t xml:space="preserve">      宗教事务</t>
  </si>
  <si>
    <t xml:space="preserve">      华侨事务</t>
  </si>
  <si>
    <t xml:space="preserve">      其他统战事务支出</t>
  </si>
  <si>
    <r>
      <rPr>
        <b/>
        <sz val="10"/>
        <rFont val="Arial Narrow"/>
        <charset val="0"/>
      </rPr>
      <t xml:space="preserve">  </t>
    </r>
    <r>
      <rPr>
        <b/>
        <sz val="10"/>
        <rFont val="宋体"/>
        <charset val="134"/>
      </rPr>
      <t>其他共产党事务支出</t>
    </r>
  </si>
  <si>
    <t xml:space="preserve">      其他共产党事务支出</t>
  </si>
  <si>
    <t xml:space="preserve"> 市场监督管理事务</t>
  </si>
  <si>
    <t xml:space="preserve">      市场主体管理</t>
  </si>
  <si>
    <t xml:space="preserve">      市场秩序执法</t>
  </si>
  <si>
    <t xml:space="preserve">      药品事务</t>
  </si>
  <si>
    <t xml:space="preserve">      质量安全监管</t>
  </si>
  <si>
    <t xml:space="preserve">      食品安全监管</t>
  </si>
  <si>
    <t xml:space="preserve">      其他市场监督管理事务</t>
  </si>
  <si>
    <t xml:space="preserve"> 信访事务</t>
  </si>
  <si>
    <t>2024新增</t>
  </si>
  <si>
    <r>
      <rPr>
        <b/>
        <sz val="10"/>
        <rFont val="Arial Narrow"/>
        <charset val="0"/>
      </rPr>
      <t xml:space="preserve">  </t>
    </r>
    <r>
      <rPr>
        <b/>
        <sz val="10"/>
        <rFont val="宋体"/>
        <charset val="134"/>
      </rPr>
      <t>其他一般公共服务支出</t>
    </r>
  </si>
  <si>
    <t xml:space="preserve">      其他一般公共服务支出</t>
  </si>
  <si>
    <t>国防支出</t>
  </si>
  <si>
    <r>
      <rPr>
        <b/>
        <sz val="10"/>
        <rFont val="Arial Narrow"/>
        <charset val="0"/>
      </rPr>
      <t xml:space="preserve">  </t>
    </r>
    <r>
      <rPr>
        <b/>
        <sz val="10"/>
        <rFont val="宋体"/>
        <charset val="134"/>
      </rPr>
      <t>国防动员</t>
    </r>
  </si>
  <si>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</si>
  <si>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</si>
  <si>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</si>
  <si>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</si>
  <si>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</si>
  <si>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</si>
  <si>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</si>
  <si>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r>
      <rPr>
        <b/>
        <sz val="10"/>
        <rFont val="Arial Narrow"/>
        <charset val="0"/>
      </rPr>
      <t xml:space="preserve">  </t>
    </r>
    <r>
      <rPr>
        <b/>
        <sz val="10"/>
        <rFont val="宋体"/>
        <charset val="134"/>
      </rPr>
      <t>其他国防支出</t>
    </r>
  </si>
  <si>
    <t xml:space="preserve">      其他国防支出(项)</t>
  </si>
  <si>
    <t>公共安全支出</t>
  </si>
  <si>
    <r>
      <rPr>
        <b/>
        <sz val="10"/>
        <rFont val="Arial Narrow"/>
        <charset val="0"/>
      </rPr>
      <t xml:space="preserve">  </t>
    </r>
    <r>
      <rPr>
        <b/>
        <sz val="10"/>
        <rFont val="宋体"/>
        <charset val="134"/>
      </rPr>
      <t>武装警察</t>
    </r>
  </si>
  <si>
    <t xml:space="preserve">      武装警察部队</t>
  </si>
  <si>
    <t xml:space="preserve">      其他武装警察部队支出</t>
  </si>
  <si>
    <r>
      <rPr>
        <b/>
        <sz val="10"/>
        <rFont val="Arial Narrow"/>
        <charset val="0"/>
      </rPr>
      <t xml:space="preserve">  </t>
    </r>
    <r>
      <rPr>
        <b/>
        <sz val="10"/>
        <rFont val="宋体"/>
        <charset val="134"/>
      </rPr>
      <t>公安</t>
    </r>
  </si>
  <si>
    <t xml:space="preserve">      执法办案</t>
  </si>
  <si>
    <t xml:space="preserve">      特别业务</t>
  </si>
  <si>
    <t xml:space="preserve">      特勤业务</t>
  </si>
  <si>
    <t xml:space="preserve">      移民事务</t>
  </si>
  <si>
    <t xml:space="preserve">      其他公安支出</t>
  </si>
  <si>
    <r>
      <rPr>
        <b/>
        <sz val="10"/>
        <rFont val="Arial Narrow"/>
        <charset val="0"/>
      </rPr>
      <t xml:space="preserve">  </t>
    </r>
    <r>
      <rPr>
        <b/>
        <sz val="10"/>
        <rFont val="宋体"/>
        <charset val="134"/>
      </rPr>
      <t>检察</t>
    </r>
  </si>
  <si>
    <t xml:space="preserve">      “两房”建设</t>
  </si>
  <si>
    <t xml:space="preserve">      检查监督</t>
  </si>
  <si>
    <t xml:space="preserve">      其他检察支出</t>
  </si>
  <si>
    <r>
      <rPr>
        <b/>
        <sz val="10"/>
        <rFont val="Arial Narrow"/>
        <charset val="0"/>
      </rPr>
      <t xml:space="preserve">  </t>
    </r>
    <r>
      <rPr>
        <b/>
        <sz val="10"/>
        <rFont val="宋体"/>
        <charset val="134"/>
      </rPr>
      <t>法院</t>
    </r>
  </si>
  <si>
    <t xml:space="preserve">      案件审判</t>
  </si>
  <si>
    <t xml:space="preserve">      案件执行</t>
  </si>
  <si>
    <t xml:space="preserve">      “两庭”建设</t>
  </si>
  <si>
    <t xml:space="preserve">      其他法院支出</t>
  </si>
  <si>
    <r>
      <rPr>
        <b/>
        <sz val="10"/>
        <rFont val="Arial Narrow"/>
        <charset val="0"/>
      </rPr>
      <t xml:space="preserve">  </t>
    </r>
    <r>
      <rPr>
        <b/>
        <sz val="10"/>
        <rFont val="宋体"/>
        <charset val="134"/>
      </rPr>
      <t>司法</t>
    </r>
  </si>
  <si>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</si>
  <si>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</si>
  <si>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</si>
  <si>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</si>
  <si>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</si>
  <si>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</si>
  <si>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</si>
  <si>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</si>
  <si>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r>
      <rPr>
        <b/>
        <sz val="10"/>
        <rFont val="Arial Narrow"/>
        <charset val="0"/>
      </rPr>
      <t xml:space="preserve">  </t>
    </r>
    <r>
      <rPr>
        <b/>
        <sz val="10"/>
        <rFont val="宋体"/>
        <charset val="134"/>
      </rPr>
      <t>监狱</t>
    </r>
  </si>
  <si>
    <r>
      <rPr>
        <b/>
        <sz val="10"/>
        <rFont val="Arial Narrow"/>
        <charset val="0"/>
      </rPr>
      <t xml:space="preserve">  </t>
    </r>
    <r>
      <rPr>
        <b/>
        <sz val="10"/>
        <rFont val="宋体"/>
        <charset val="134"/>
      </rPr>
      <t>强制隔离戒毒</t>
    </r>
  </si>
  <si>
    <r>
      <rPr>
        <b/>
        <sz val="10"/>
        <rFont val="Arial Narrow"/>
        <charset val="0"/>
      </rPr>
      <t xml:space="preserve">  </t>
    </r>
    <r>
      <rPr>
        <b/>
        <sz val="10"/>
        <rFont val="宋体"/>
        <charset val="134"/>
      </rPr>
      <t>国家保密</t>
    </r>
  </si>
  <si>
    <r>
      <rPr>
        <b/>
        <sz val="10"/>
        <rFont val="Arial Narrow"/>
        <charset val="0"/>
      </rPr>
      <t xml:space="preserve">  </t>
    </r>
    <r>
      <rPr>
        <b/>
        <sz val="10"/>
        <rFont val="宋体"/>
        <charset val="134"/>
      </rPr>
      <t>缉私警察</t>
    </r>
  </si>
  <si>
    <r>
      <rPr>
        <b/>
        <sz val="10"/>
        <rFont val="Arial Narrow"/>
        <charset val="0"/>
      </rPr>
      <t xml:space="preserve">  </t>
    </r>
    <r>
      <rPr>
        <b/>
        <sz val="10"/>
        <rFont val="宋体"/>
        <charset val="134"/>
      </rPr>
      <t>其他公共安全支出</t>
    </r>
  </si>
  <si>
    <t>教育支出</t>
  </si>
  <si>
    <r>
      <rPr>
        <b/>
        <sz val="10"/>
        <rFont val="Arial Narrow"/>
        <charset val="0"/>
      </rPr>
      <t xml:space="preserve">  </t>
    </r>
    <r>
      <rPr>
        <b/>
        <sz val="10"/>
        <rFont val="宋体"/>
        <charset val="134"/>
      </rPr>
      <t>教育管理事务</t>
    </r>
  </si>
  <si>
    <t xml:space="preserve">      其他教育管理事务支出</t>
  </si>
  <si>
    <r>
      <rPr>
        <b/>
        <sz val="10"/>
        <rFont val="Arial Narrow"/>
        <charset val="0"/>
      </rPr>
      <t xml:space="preserve">  </t>
    </r>
    <r>
      <rPr>
        <b/>
        <sz val="10"/>
        <rFont val="宋体"/>
        <charset val="134"/>
      </rPr>
      <t>普通教育</t>
    </r>
  </si>
  <si>
    <t xml:space="preserve">      学前教育</t>
  </si>
  <si>
    <t xml:space="preserve">      小学教育</t>
  </si>
  <si>
    <t xml:space="preserve">      初中教育</t>
  </si>
  <si>
    <t xml:space="preserve">      高中教育</t>
  </si>
  <si>
    <t xml:space="preserve">      高等教育</t>
  </si>
  <si>
    <t xml:space="preserve">      其他普通教育支出</t>
  </si>
  <si>
    <r>
      <rPr>
        <b/>
        <sz val="10"/>
        <rFont val="Arial Narrow"/>
        <charset val="0"/>
      </rPr>
      <t xml:space="preserve">  </t>
    </r>
    <r>
      <rPr>
        <b/>
        <sz val="10"/>
        <rFont val="宋体"/>
        <charset val="134"/>
      </rPr>
      <t>职业教育</t>
    </r>
  </si>
  <si>
    <t xml:space="preserve">      初等职业教育</t>
  </si>
  <si>
    <t xml:space="preserve">      中等职业教育</t>
  </si>
  <si>
    <t xml:space="preserve">      技校教育</t>
  </si>
  <si>
    <t xml:space="preserve">      高等职业教育</t>
  </si>
  <si>
    <t xml:space="preserve">      其他职业教育支出</t>
  </si>
  <si>
    <r>
      <rPr>
        <b/>
        <sz val="10"/>
        <rFont val="Arial Narrow"/>
        <charset val="0"/>
      </rPr>
      <t xml:space="preserve">  </t>
    </r>
    <r>
      <rPr>
        <b/>
        <sz val="10"/>
        <rFont val="宋体"/>
        <charset val="134"/>
      </rPr>
      <t>成人教育</t>
    </r>
  </si>
  <si>
    <r>
      <rPr>
        <b/>
        <sz val="10"/>
        <rFont val="Arial Narrow"/>
        <charset val="0"/>
      </rPr>
      <t xml:space="preserve">  </t>
    </r>
    <r>
      <rPr>
        <b/>
        <sz val="10"/>
        <rFont val="宋体"/>
        <charset val="134"/>
      </rPr>
      <t>广播电视教育</t>
    </r>
  </si>
  <si>
    <r>
      <rPr>
        <b/>
        <sz val="10"/>
        <rFont val="Arial Narrow"/>
        <charset val="0"/>
      </rPr>
      <t xml:space="preserve">  </t>
    </r>
    <r>
      <rPr>
        <b/>
        <sz val="10"/>
        <rFont val="宋体"/>
        <charset val="134"/>
      </rPr>
      <t>留学教育</t>
    </r>
  </si>
  <si>
    <r>
      <rPr>
        <b/>
        <sz val="10"/>
        <rFont val="Arial Narrow"/>
        <charset val="0"/>
      </rPr>
      <t xml:space="preserve">  </t>
    </r>
    <r>
      <rPr>
        <b/>
        <sz val="10"/>
        <rFont val="宋体"/>
        <charset val="134"/>
      </rPr>
      <t>特殊教育</t>
    </r>
  </si>
  <si>
    <t xml:space="preserve">      特殊学校教育</t>
  </si>
  <si>
    <t xml:space="preserve">      工读学校教育</t>
  </si>
  <si>
    <t xml:space="preserve">      其他特殊教育支出</t>
  </si>
  <si>
    <r>
      <rPr>
        <b/>
        <sz val="10"/>
        <rFont val="Arial Narrow"/>
        <charset val="0"/>
      </rPr>
      <t xml:space="preserve">  </t>
    </r>
    <r>
      <rPr>
        <b/>
        <sz val="10"/>
        <rFont val="宋体"/>
        <charset val="134"/>
      </rPr>
      <t>进修及培训</t>
    </r>
  </si>
  <si>
    <t xml:space="preserve">      教师进修</t>
  </si>
  <si>
    <t xml:space="preserve">      干部教育</t>
  </si>
  <si>
    <t xml:space="preserve">      培训支出</t>
  </si>
  <si>
    <t xml:space="preserve">      退役士兵能力提升</t>
  </si>
  <si>
    <t xml:space="preserve">      其他进修及培训</t>
  </si>
  <si>
    <r>
      <rPr>
        <b/>
        <sz val="10"/>
        <rFont val="Arial Narrow"/>
        <charset val="0"/>
      </rPr>
      <t xml:space="preserve">  </t>
    </r>
    <r>
      <rPr>
        <b/>
        <sz val="10"/>
        <rFont val="宋体"/>
        <charset val="134"/>
      </rPr>
      <t>教育费附加安排的支出</t>
    </r>
  </si>
  <si>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</si>
  <si>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</si>
  <si>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</si>
  <si>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</si>
  <si>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</si>
  <si>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</si>
  <si>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r>
      <rPr>
        <b/>
        <sz val="10"/>
        <rFont val="Arial Narrow"/>
        <charset val="0"/>
      </rPr>
      <t xml:space="preserve">  </t>
    </r>
    <r>
      <rPr>
        <b/>
        <sz val="10"/>
        <rFont val="宋体"/>
        <charset val="134"/>
      </rPr>
      <t>其他教育支出</t>
    </r>
  </si>
  <si>
    <t xml:space="preserve">      其他教育支出(项)</t>
  </si>
  <si>
    <t>科学技术支出</t>
  </si>
  <si>
    <r>
      <rPr>
        <b/>
        <sz val="10"/>
        <rFont val="Arial Narrow"/>
        <charset val="0"/>
      </rPr>
      <t xml:space="preserve">  </t>
    </r>
    <r>
      <rPr>
        <b/>
        <sz val="10"/>
        <rFont val="宋体"/>
        <charset val="134"/>
      </rPr>
      <t>科学技术管理事务</t>
    </r>
  </si>
  <si>
    <t xml:space="preserve">      其他科学技术管理事务支出</t>
  </si>
  <si>
    <r>
      <rPr>
        <b/>
        <sz val="10"/>
        <rFont val="Arial Narrow"/>
        <charset val="0"/>
      </rPr>
      <t xml:space="preserve">  </t>
    </r>
    <r>
      <rPr>
        <b/>
        <sz val="10"/>
        <rFont val="宋体"/>
        <charset val="134"/>
      </rPr>
      <t>基础研究</t>
    </r>
  </si>
  <si>
    <r>
      <rPr>
        <b/>
        <sz val="10"/>
        <rFont val="Arial Narrow"/>
        <charset val="0"/>
      </rPr>
      <t xml:space="preserve">  </t>
    </r>
    <r>
      <rPr>
        <b/>
        <sz val="10"/>
        <rFont val="宋体"/>
        <charset val="134"/>
      </rPr>
      <t>应用研究</t>
    </r>
  </si>
  <si>
    <t xml:space="preserve">      机构运行</t>
  </si>
  <si>
    <t xml:space="preserve">      社会公益研究</t>
  </si>
  <si>
    <t xml:space="preserve">      高技术研究</t>
  </si>
  <si>
    <t xml:space="preserve">      专项科研试制</t>
  </si>
  <si>
    <t xml:space="preserve">      其他应用研究支出</t>
  </si>
  <si>
    <r>
      <rPr>
        <b/>
        <sz val="10"/>
        <rFont val="Arial Narrow"/>
        <charset val="0"/>
      </rPr>
      <t xml:space="preserve">  </t>
    </r>
    <r>
      <rPr>
        <b/>
        <sz val="10"/>
        <rFont val="宋体"/>
        <charset val="134"/>
      </rPr>
      <t>技术研究与开发</t>
    </r>
  </si>
  <si>
    <t xml:space="preserve">      科技成果转化与扩散</t>
  </si>
  <si>
    <t xml:space="preserve">      共性技术研究与开发</t>
  </si>
  <si>
    <t xml:space="preserve">      其他技术研究与开发支出</t>
  </si>
  <si>
    <r>
      <rPr>
        <b/>
        <sz val="10"/>
        <rFont val="Arial Narrow"/>
        <charset val="0"/>
      </rPr>
      <t xml:space="preserve">  </t>
    </r>
    <r>
      <rPr>
        <b/>
        <sz val="10"/>
        <rFont val="宋体"/>
        <charset val="134"/>
      </rPr>
      <t>科技条件与服务</t>
    </r>
  </si>
  <si>
    <t xml:space="preserve">      技术创新服务体系</t>
  </si>
  <si>
    <t xml:space="preserve">      科技条件专项</t>
  </si>
  <si>
    <t xml:space="preserve">      其他科技条件与服务支出</t>
  </si>
  <si>
    <r>
      <rPr>
        <b/>
        <sz val="10"/>
        <rFont val="Arial Narrow"/>
        <charset val="0"/>
      </rPr>
      <t xml:space="preserve">  </t>
    </r>
    <r>
      <rPr>
        <b/>
        <sz val="10"/>
        <rFont val="宋体"/>
        <charset val="134"/>
      </rPr>
      <t>社会科学</t>
    </r>
  </si>
  <si>
    <r>
      <rPr>
        <b/>
        <sz val="10"/>
        <rFont val="Arial Narrow"/>
        <charset val="0"/>
      </rPr>
      <t xml:space="preserve">  </t>
    </r>
    <r>
      <rPr>
        <b/>
        <sz val="10"/>
        <rFont val="宋体"/>
        <charset val="134"/>
      </rPr>
      <t>科学技术普及</t>
    </r>
  </si>
  <si>
    <t xml:space="preserve">      科普活动</t>
  </si>
  <si>
    <t xml:space="preserve">      青少年科技活动</t>
  </si>
  <si>
    <t xml:space="preserve">      学术交流活动</t>
  </si>
  <si>
    <t xml:space="preserve">      科技馆站</t>
  </si>
  <si>
    <t xml:space="preserve">      其他科学技术普及支出</t>
  </si>
  <si>
    <r>
      <rPr>
        <b/>
        <sz val="10"/>
        <rFont val="Arial Narrow"/>
        <charset val="0"/>
      </rPr>
      <t xml:space="preserve">  </t>
    </r>
    <r>
      <rPr>
        <b/>
        <sz val="10"/>
        <rFont val="宋体"/>
        <charset val="134"/>
      </rPr>
      <t>科技交流与合作</t>
    </r>
  </si>
  <si>
    <r>
      <rPr>
        <b/>
        <sz val="10"/>
        <rFont val="Arial Narrow"/>
        <charset val="0"/>
      </rPr>
      <t xml:space="preserve">  </t>
    </r>
    <r>
      <rPr>
        <b/>
        <sz val="10"/>
        <rFont val="宋体"/>
        <charset val="134"/>
      </rPr>
      <t>科技重大专项</t>
    </r>
  </si>
  <si>
    <r>
      <rPr>
        <b/>
        <sz val="10"/>
        <rFont val="Arial Narrow"/>
        <charset val="0"/>
      </rPr>
      <t xml:space="preserve">  </t>
    </r>
    <r>
      <rPr>
        <b/>
        <sz val="10"/>
        <rFont val="宋体"/>
        <charset val="134"/>
      </rPr>
      <t>其他科学技术支出</t>
    </r>
  </si>
  <si>
    <t xml:space="preserve">      科技奖励</t>
  </si>
  <si>
    <t xml:space="preserve">      核应急</t>
  </si>
  <si>
    <t xml:space="preserve">      转制科研机构</t>
  </si>
  <si>
    <t xml:space="preserve">      其他科学技术支出</t>
  </si>
  <si>
    <t>文化旅游体育与传媒支出</t>
  </si>
  <si>
    <r>
      <rPr>
        <b/>
        <sz val="10"/>
        <rFont val="Arial Narrow"/>
        <charset val="0"/>
      </rPr>
      <t xml:space="preserve">  </t>
    </r>
    <r>
      <rPr>
        <b/>
        <sz val="10"/>
        <rFont val="宋体"/>
        <charset val="134"/>
      </rPr>
      <t>文化和旅游</t>
    </r>
  </si>
  <si>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</si>
  <si>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</si>
  <si>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</si>
  <si>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</si>
  <si>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</si>
  <si>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</si>
  <si>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</si>
  <si>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</si>
  <si>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</si>
  <si>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</si>
  <si>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</si>
  <si>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</si>
  <si>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r>
      <rPr>
        <b/>
        <sz val="10"/>
        <rFont val="Arial Narrow"/>
        <charset val="0"/>
      </rPr>
      <t xml:space="preserve">  </t>
    </r>
    <r>
      <rPr>
        <b/>
        <sz val="10"/>
        <rFont val="宋体"/>
        <charset val="134"/>
      </rPr>
      <t>文物</t>
    </r>
  </si>
  <si>
    <t xml:space="preserve">      文物保护</t>
  </si>
  <si>
    <t xml:space="preserve">      博物馆</t>
  </si>
  <si>
    <t xml:space="preserve">      历史名城与古迹</t>
  </si>
  <si>
    <t xml:space="preserve">      其他文物支出</t>
  </si>
  <si>
    <r>
      <rPr>
        <b/>
        <sz val="10"/>
        <rFont val="Arial Narrow"/>
        <charset val="0"/>
      </rPr>
      <t xml:space="preserve">  </t>
    </r>
    <r>
      <rPr>
        <b/>
        <sz val="10"/>
        <rFont val="宋体"/>
        <charset val="134"/>
      </rPr>
      <t>体育</t>
    </r>
  </si>
  <si>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</si>
  <si>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</si>
  <si>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</si>
  <si>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</si>
  <si>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</si>
  <si>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</si>
  <si>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</si>
  <si>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r>
      <rPr>
        <b/>
        <sz val="10"/>
        <rFont val="Arial Narrow"/>
        <charset val="0"/>
      </rPr>
      <t xml:space="preserve">  </t>
    </r>
    <r>
      <rPr>
        <b/>
        <sz val="10"/>
        <rFont val="宋体"/>
        <charset val="134"/>
      </rPr>
      <t>新闻出版电影</t>
    </r>
  </si>
  <si>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</si>
  <si>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</si>
  <si>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</si>
  <si>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</si>
  <si>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</si>
  <si>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</si>
  <si>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</si>
  <si>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</si>
  <si>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</si>
  <si>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</si>
  <si>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r>
      <rPr>
        <b/>
        <sz val="10"/>
        <rFont val="Arial Narrow"/>
        <charset val="0"/>
      </rPr>
      <t xml:space="preserve">  </t>
    </r>
    <r>
      <rPr>
        <b/>
        <sz val="10"/>
        <rFont val="宋体"/>
        <charset val="134"/>
      </rPr>
      <t>其他文化体育与传媒支出</t>
    </r>
  </si>
  <si>
    <t xml:space="preserve">      宣传文化发展专项支出</t>
  </si>
  <si>
    <t xml:space="preserve">      文化产业发展专项支出</t>
  </si>
  <si>
    <t xml:space="preserve">      其他文化旅游体育与传媒支出</t>
  </si>
  <si>
    <t>社会保障和就业支出</t>
  </si>
  <si>
    <r>
      <rPr>
        <b/>
        <sz val="10"/>
        <rFont val="Arial Narrow"/>
        <charset val="0"/>
      </rPr>
      <t xml:space="preserve">  </t>
    </r>
    <r>
      <rPr>
        <b/>
        <sz val="10"/>
        <rFont val="宋体"/>
        <charset val="134"/>
      </rPr>
      <t>人力资源和社会保障管理事务</t>
    </r>
  </si>
  <si>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</si>
  <si>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</si>
  <si>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</si>
  <si>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</si>
  <si>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</si>
  <si>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</si>
  <si>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</si>
  <si>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</si>
  <si>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</si>
  <si>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</si>
  <si>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</si>
  <si>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</si>
  <si>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</si>
  <si>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r>
      <rPr>
        <b/>
        <sz val="10"/>
        <rFont val="Arial Narrow"/>
        <charset val="0"/>
      </rPr>
      <t xml:space="preserve">  </t>
    </r>
    <r>
      <rPr>
        <b/>
        <sz val="10"/>
        <rFont val="宋体"/>
        <charset val="134"/>
      </rPr>
      <t>民政管理事务</t>
    </r>
  </si>
  <si>
    <t xml:space="preserve">      社会组织管理</t>
  </si>
  <si>
    <t xml:space="preserve">      行政区划和地名管理</t>
  </si>
  <si>
    <t xml:space="preserve">      基层政权建设和社区治理</t>
  </si>
  <si>
    <t xml:space="preserve">      其他民政管理事务支出</t>
  </si>
  <si>
    <r>
      <rPr>
        <b/>
        <sz val="10"/>
        <rFont val="Arial Narrow"/>
        <charset val="0"/>
      </rPr>
      <t xml:space="preserve">  </t>
    </r>
    <r>
      <rPr>
        <b/>
        <sz val="10"/>
        <rFont val="宋体"/>
        <charset val="134"/>
      </rPr>
      <t>补充全国社会保障基金</t>
    </r>
  </si>
  <si>
    <r>
      <rPr>
        <b/>
        <sz val="10"/>
        <rFont val="Arial Narrow"/>
        <charset val="0"/>
      </rPr>
      <t xml:space="preserve">  </t>
    </r>
    <r>
      <rPr>
        <b/>
        <sz val="10"/>
        <rFont val="宋体"/>
        <charset val="134"/>
      </rPr>
      <t>行政事业单位养老支出</t>
    </r>
  </si>
  <si>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</si>
  <si>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</si>
  <si>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</si>
  <si>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</si>
  <si>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</si>
  <si>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</si>
  <si>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</si>
  <si>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</si>
  <si>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r>
      <rPr>
        <b/>
        <sz val="10"/>
        <rFont val="Arial Narrow"/>
        <charset val="0"/>
      </rPr>
      <t xml:space="preserve">  </t>
    </r>
    <r>
      <rPr>
        <b/>
        <sz val="10"/>
        <rFont val="宋体"/>
        <charset val="134"/>
      </rPr>
      <t>企业改革补助</t>
    </r>
  </si>
  <si>
    <r>
      <rPr>
        <b/>
        <sz val="10"/>
        <rFont val="Arial Narrow"/>
        <charset val="0"/>
      </rPr>
      <t xml:space="preserve">  </t>
    </r>
    <r>
      <rPr>
        <b/>
        <sz val="10"/>
        <rFont val="宋体"/>
        <charset val="134"/>
      </rPr>
      <t>就业补助</t>
    </r>
  </si>
  <si>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</si>
  <si>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</si>
  <si>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</si>
  <si>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</si>
  <si>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</si>
  <si>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</si>
  <si>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</si>
  <si>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</si>
  <si>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</si>
  <si>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r>
      <rPr>
        <b/>
        <sz val="10"/>
        <rFont val="Arial Narrow"/>
        <charset val="0"/>
      </rPr>
      <t xml:space="preserve">  </t>
    </r>
    <r>
      <rPr>
        <b/>
        <sz val="10"/>
        <rFont val="宋体"/>
        <charset val="134"/>
      </rPr>
      <t>抚恤</t>
    </r>
  </si>
  <si>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</si>
  <si>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</si>
  <si>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</si>
  <si>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</si>
  <si>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</si>
  <si>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</si>
  <si>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光荣院</t>
  </si>
  <si>
    <t xml:space="preserve">      烈士纪念设施管理维护</t>
  </si>
  <si>
    <t xml:space="preserve">      其他优抚支出</t>
  </si>
  <si>
    <r>
      <rPr>
        <b/>
        <sz val="10"/>
        <rFont val="Arial Narrow"/>
        <charset val="0"/>
      </rPr>
      <t xml:space="preserve">  </t>
    </r>
    <r>
      <rPr>
        <b/>
        <sz val="10"/>
        <rFont val="宋体"/>
        <charset val="134"/>
      </rPr>
      <t>退役安置</t>
    </r>
  </si>
  <si>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</si>
  <si>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</si>
  <si>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</si>
  <si>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</si>
  <si>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</si>
  <si>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</si>
  <si>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r>
      <rPr>
        <b/>
        <sz val="10"/>
        <rFont val="Arial Narrow"/>
        <charset val="0"/>
      </rPr>
      <t xml:space="preserve">  </t>
    </r>
    <r>
      <rPr>
        <b/>
        <sz val="10"/>
        <rFont val="宋体"/>
        <charset val="134"/>
      </rPr>
      <t>社会福利</t>
    </r>
  </si>
  <si>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</si>
  <si>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</si>
  <si>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</si>
  <si>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</si>
  <si>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</si>
  <si>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</si>
  <si>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</si>
  <si>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r>
      <rPr>
        <b/>
        <sz val="10"/>
        <rFont val="Arial Narrow"/>
        <charset val="0"/>
      </rPr>
      <t xml:space="preserve">  </t>
    </r>
    <r>
      <rPr>
        <b/>
        <sz val="10"/>
        <rFont val="宋体"/>
        <charset val="134"/>
      </rPr>
      <t>残疾人事业</t>
    </r>
  </si>
  <si>
    <t xml:space="preserve">      残疾人康复</t>
  </si>
  <si>
    <t xml:space="preserve">      残疾人就业</t>
  </si>
  <si>
    <t xml:space="preserve">      残疾人体育</t>
  </si>
  <si>
    <t xml:space="preserve">      残疾人生活和护理补贴</t>
  </si>
  <si>
    <t xml:space="preserve">      其他残疾人事业支出</t>
  </si>
  <si>
    <r>
      <rPr>
        <b/>
        <sz val="10"/>
        <rFont val="Arial Narrow"/>
        <charset val="0"/>
      </rPr>
      <t xml:space="preserve">  </t>
    </r>
    <r>
      <rPr>
        <b/>
        <sz val="10"/>
        <rFont val="宋体"/>
        <charset val="134"/>
      </rPr>
      <t>红十字事业</t>
    </r>
  </si>
  <si>
    <r>
      <rPr>
        <b/>
        <sz val="10"/>
        <rFont val="Arial Narrow"/>
        <charset val="0"/>
      </rPr>
      <t xml:space="preserve"> </t>
    </r>
    <r>
      <rPr>
        <b/>
        <sz val="10"/>
        <rFont val="宋体"/>
        <charset val="134"/>
      </rPr>
      <t>最低生活保障</t>
    </r>
  </si>
  <si>
    <t xml:space="preserve">      城市最低生活保障金支出</t>
  </si>
  <si>
    <t xml:space="preserve">      农村最低生活保障金支出</t>
  </si>
  <si>
    <r>
      <rPr>
        <b/>
        <sz val="10"/>
        <rFont val="Arial Narrow"/>
        <charset val="0"/>
      </rPr>
      <t xml:space="preserve">  </t>
    </r>
    <r>
      <rPr>
        <b/>
        <sz val="10"/>
        <rFont val="宋体"/>
        <charset val="134"/>
      </rPr>
      <t>临时救助</t>
    </r>
  </si>
  <si>
    <t xml:space="preserve">      临时救助支出</t>
  </si>
  <si>
    <t xml:space="preserve">      流浪乞讨人员救助支出</t>
  </si>
  <si>
    <r>
      <rPr>
        <b/>
        <sz val="10"/>
        <rFont val="Arial Narrow"/>
        <charset val="0"/>
      </rPr>
      <t xml:space="preserve">  </t>
    </r>
    <r>
      <rPr>
        <b/>
        <sz val="10"/>
        <rFont val="宋体"/>
        <charset val="134"/>
      </rPr>
      <t>特困人员救助供养</t>
    </r>
  </si>
  <si>
    <t xml:space="preserve">      城市特困人员救助供养支出</t>
  </si>
  <si>
    <t xml:space="preserve">      农村特困人员救助供养支出</t>
  </si>
  <si>
    <r>
      <rPr>
        <b/>
        <sz val="10"/>
        <rFont val="Arial Narrow"/>
        <charset val="0"/>
      </rPr>
      <t xml:space="preserve">  </t>
    </r>
    <r>
      <rPr>
        <b/>
        <sz val="10"/>
        <rFont val="宋体"/>
        <charset val="134"/>
      </rPr>
      <t>补充道路交通事故社会救助基金</t>
    </r>
  </si>
  <si>
    <r>
      <rPr>
        <b/>
        <sz val="10"/>
        <rFont val="Arial Narrow"/>
        <charset val="0"/>
      </rPr>
      <t xml:space="preserve">  </t>
    </r>
    <r>
      <rPr>
        <b/>
        <sz val="10"/>
        <rFont val="宋体"/>
        <charset val="134"/>
      </rPr>
      <t>其他生活救助</t>
    </r>
  </si>
  <si>
    <t xml:space="preserve">      其他农村生活救助</t>
  </si>
  <si>
    <r>
      <rPr>
        <b/>
        <sz val="10"/>
        <rFont val="Arial Narrow"/>
        <charset val="0"/>
      </rPr>
      <t xml:space="preserve">   </t>
    </r>
    <r>
      <rPr>
        <b/>
        <sz val="10"/>
        <rFont val="宋体"/>
        <charset val="134"/>
      </rPr>
      <t>财政对基本养老保险基金的补助</t>
    </r>
  </si>
  <si>
    <t xml:space="preserve">      财政对企业职工基本养老保险基金的补助</t>
  </si>
  <si>
    <t xml:space="preserve">      财政对城乡居民基本养老保险基金的补助</t>
  </si>
  <si>
    <t xml:space="preserve">      财政对其他基本养老保险基金的补助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</si>
  <si>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</si>
  <si>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</si>
  <si>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</si>
  <si>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</si>
  <si>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</si>
  <si>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</si>
  <si>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</si>
  <si>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r>
      <rPr>
        <b/>
        <sz val="10"/>
        <rFont val="Arial Narrow"/>
        <charset val="0"/>
      </rPr>
      <t xml:space="preserve">  </t>
    </r>
    <r>
      <rPr>
        <b/>
        <sz val="10"/>
        <rFont val="宋体"/>
        <charset val="134"/>
      </rPr>
      <t>其他社会保障和就业支出</t>
    </r>
  </si>
  <si>
    <t xml:space="preserve">      其他社会保障和就业支出(项)</t>
  </si>
  <si>
    <t>卫生健康支出</t>
  </si>
  <si>
    <r>
      <rPr>
        <b/>
        <sz val="10"/>
        <rFont val="Arial Narrow"/>
        <charset val="0"/>
      </rPr>
      <t xml:space="preserve">  </t>
    </r>
    <r>
      <rPr>
        <b/>
        <sz val="10"/>
        <rFont val="宋体"/>
        <charset val="134"/>
      </rPr>
      <t>卫生健康管理事务</t>
    </r>
  </si>
  <si>
    <t xml:space="preserve">      其他卫生健康管理事务支出</t>
  </si>
  <si>
    <r>
      <rPr>
        <b/>
        <sz val="10"/>
        <rFont val="Arial Narrow"/>
        <charset val="0"/>
      </rPr>
      <t xml:space="preserve">  </t>
    </r>
    <r>
      <rPr>
        <b/>
        <sz val="10"/>
        <rFont val="宋体"/>
        <charset val="134"/>
      </rPr>
      <t>公立医院</t>
    </r>
  </si>
  <si>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</si>
  <si>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</si>
  <si>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</si>
  <si>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</si>
  <si>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</si>
  <si>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</si>
  <si>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</si>
  <si>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优抚医院</t>
  </si>
  <si>
    <t xml:space="preserve">      其他公立医院支出</t>
  </si>
  <si>
    <r>
      <rPr>
        <b/>
        <sz val="10"/>
        <rFont val="Arial Narrow"/>
        <charset val="0"/>
      </rPr>
      <t xml:space="preserve">  </t>
    </r>
    <r>
      <rPr>
        <b/>
        <sz val="10"/>
        <rFont val="宋体"/>
        <charset val="134"/>
      </rPr>
      <t>基层医疗卫生机构</t>
    </r>
  </si>
  <si>
    <t xml:space="preserve">      城市社区卫生机构</t>
  </si>
  <si>
    <t xml:space="preserve">      乡镇卫生院</t>
  </si>
  <si>
    <t xml:space="preserve">      其他基层医疗卫生机构支出</t>
  </si>
  <si>
    <r>
      <rPr>
        <b/>
        <sz val="10"/>
        <rFont val="Arial Narrow"/>
        <charset val="0"/>
      </rPr>
      <t xml:space="preserve">  </t>
    </r>
    <r>
      <rPr>
        <b/>
        <sz val="10"/>
        <rFont val="宋体"/>
        <charset val="134"/>
      </rPr>
      <t>公共卫生</t>
    </r>
  </si>
  <si>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</si>
  <si>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</si>
  <si>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</si>
  <si>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</si>
  <si>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</si>
  <si>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</si>
  <si>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</si>
  <si>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</si>
  <si>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</si>
  <si>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</si>
  <si>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</si>
  <si>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r>
      <rPr>
        <b/>
        <sz val="10"/>
        <rFont val="Arial Narrow"/>
        <charset val="0"/>
      </rPr>
      <t xml:space="preserve">  </t>
    </r>
    <r>
      <rPr>
        <b/>
        <sz val="10"/>
        <rFont val="宋体"/>
        <charset val="134"/>
      </rPr>
      <t>中医药</t>
    </r>
  </si>
  <si>
    <t xml:space="preserve">      中医（民族医）药专项</t>
  </si>
  <si>
    <t xml:space="preserve">      其他中医药支出</t>
  </si>
  <si>
    <r>
      <rPr>
        <b/>
        <sz val="10"/>
        <rFont val="Arial Narrow"/>
        <charset val="0"/>
      </rPr>
      <t xml:space="preserve">  </t>
    </r>
    <r>
      <rPr>
        <b/>
        <sz val="10"/>
        <rFont val="宋体"/>
        <charset val="134"/>
      </rPr>
      <t>计划生育事务</t>
    </r>
  </si>
  <si>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</si>
  <si>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</si>
  <si>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</si>
  <si>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</si>
  <si>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</si>
  <si>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</si>
  <si>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</si>
  <si>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</si>
  <si>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</si>
  <si>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</si>
  <si>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</si>
  <si>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</si>
  <si>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</si>
  <si>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</si>
  <si>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</si>
  <si>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</si>
  <si>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</si>
  <si>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</si>
  <si>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</si>
  <si>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</si>
  <si>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</si>
  <si>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</si>
  <si>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</si>
  <si>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</si>
  <si>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老龄卫生健康事务(项)</t>
  </si>
  <si>
    <t xml:space="preserve"> 中医药事务</t>
  </si>
  <si>
    <t xml:space="preserve">      其他中医药事务支出</t>
  </si>
  <si>
    <r>
      <rPr>
        <b/>
        <sz val="10"/>
        <rFont val="Arial Narrow"/>
        <charset val="0"/>
      </rPr>
      <t xml:space="preserve">  </t>
    </r>
    <r>
      <rPr>
        <b/>
        <sz val="10"/>
        <rFont val="宋体"/>
        <charset val="134"/>
      </rPr>
      <t>其他卫生健康支出</t>
    </r>
  </si>
  <si>
    <t xml:space="preserve">      其他卫生健康支出(项)</t>
  </si>
  <si>
    <t>节能环保支出</t>
  </si>
  <si>
    <r>
      <rPr>
        <b/>
        <sz val="10"/>
        <rFont val="Arial Narrow"/>
        <charset val="0"/>
      </rPr>
      <t xml:space="preserve">  </t>
    </r>
    <r>
      <rPr>
        <b/>
        <sz val="10"/>
        <rFont val="宋体"/>
        <charset val="134"/>
      </rPr>
      <t>环境保护管理事务</t>
    </r>
  </si>
  <si>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</si>
  <si>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</si>
  <si>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</si>
  <si>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</si>
  <si>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</si>
  <si>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</si>
  <si>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r>
      <rPr>
        <b/>
        <sz val="10"/>
        <rFont val="Arial Narrow"/>
        <charset val="0"/>
      </rPr>
      <t xml:space="preserve">  </t>
    </r>
    <r>
      <rPr>
        <b/>
        <sz val="10"/>
        <rFont val="宋体"/>
        <charset val="134"/>
      </rPr>
      <t>环境监测与监察</t>
    </r>
  </si>
  <si>
    <t xml:space="preserve">      建设项目环评审查与监督</t>
  </si>
  <si>
    <t xml:space="preserve">      核与辐射安全监督</t>
  </si>
  <si>
    <t xml:space="preserve">      其他环境监测与监察支出</t>
  </si>
  <si>
    <r>
      <rPr>
        <b/>
        <sz val="10"/>
        <rFont val="Arial Narrow"/>
        <charset val="0"/>
      </rPr>
      <t xml:space="preserve">  </t>
    </r>
    <r>
      <rPr>
        <b/>
        <sz val="10"/>
        <rFont val="宋体"/>
        <charset val="134"/>
      </rPr>
      <t>污染防治</t>
    </r>
  </si>
  <si>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</si>
  <si>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</si>
  <si>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</si>
  <si>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</si>
  <si>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</si>
  <si>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</si>
  <si>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</si>
  <si>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</si>
  <si>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r>
      <rPr>
        <b/>
        <sz val="10"/>
        <rFont val="Arial Narrow"/>
        <charset val="0"/>
      </rPr>
      <t xml:space="preserve">  </t>
    </r>
    <r>
      <rPr>
        <b/>
        <sz val="10"/>
        <rFont val="宋体"/>
        <charset val="134"/>
      </rPr>
      <t>自然生态保护</t>
    </r>
  </si>
  <si>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</si>
  <si>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</si>
  <si>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</si>
  <si>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</si>
  <si>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</si>
  <si>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</si>
  <si>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r>
      <rPr>
        <b/>
        <sz val="10"/>
        <rFont val="Arial Narrow"/>
        <charset val="0"/>
      </rPr>
      <t xml:space="preserve">  </t>
    </r>
    <r>
      <rPr>
        <b/>
        <sz val="10"/>
        <rFont val="宋体"/>
        <charset val="134"/>
      </rPr>
      <t>天然林保护</t>
    </r>
  </si>
  <si>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</si>
  <si>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</si>
  <si>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</si>
  <si>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</si>
  <si>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</si>
  <si>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</si>
  <si>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r>
      <rPr>
        <b/>
        <sz val="10"/>
        <rFont val="Arial Narrow"/>
        <charset val="0"/>
      </rPr>
      <t xml:space="preserve">  </t>
    </r>
    <r>
      <rPr>
        <b/>
        <sz val="10"/>
        <rFont val="宋体"/>
        <charset val="134"/>
      </rPr>
      <t>退耕还林</t>
    </r>
  </si>
  <si>
    <t xml:space="preserve">      退耕现金</t>
  </si>
  <si>
    <t xml:space="preserve">      退耕还林粮食折现补贴</t>
  </si>
  <si>
    <t xml:space="preserve">      退耕还林粮食费用补贴</t>
  </si>
  <si>
    <t xml:space="preserve">      退耕还林工程建设</t>
  </si>
  <si>
    <t xml:space="preserve">      其他退耕还林还草支出</t>
  </si>
  <si>
    <r>
      <rPr>
        <b/>
        <sz val="10"/>
        <rFont val="Arial Narrow"/>
        <charset val="0"/>
      </rPr>
      <t xml:space="preserve">  </t>
    </r>
    <r>
      <rPr>
        <b/>
        <sz val="10"/>
        <rFont val="宋体"/>
        <charset val="134"/>
      </rPr>
      <t>风沙荒漠治理</t>
    </r>
  </si>
  <si>
    <r>
      <rPr>
        <b/>
        <sz val="10"/>
        <rFont val="Arial Narrow"/>
        <charset val="0"/>
      </rPr>
      <t xml:space="preserve">  </t>
    </r>
    <r>
      <rPr>
        <b/>
        <sz val="10"/>
        <rFont val="宋体"/>
        <charset val="134"/>
      </rPr>
      <t>退牧还草</t>
    </r>
  </si>
  <si>
    <r>
      <rPr>
        <b/>
        <sz val="10"/>
        <rFont val="Arial Narrow"/>
        <charset val="0"/>
      </rPr>
      <t xml:space="preserve">  </t>
    </r>
    <r>
      <rPr>
        <b/>
        <sz val="10"/>
        <rFont val="宋体"/>
        <charset val="134"/>
      </rPr>
      <t>已垦草原退耕还草</t>
    </r>
  </si>
  <si>
    <r>
      <rPr>
        <b/>
        <sz val="10"/>
        <rFont val="Arial Narrow"/>
        <charset val="0"/>
      </rPr>
      <t xml:space="preserve">  </t>
    </r>
    <r>
      <rPr>
        <b/>
        <sz val="10"/>
        <rFont val="宋体"/>
        <charset val="134"/>
      </rPr>
      <t>能源节约利用</t>
    </r>
  </si>
  <si>
    <t xml:space="preserve">     能源节约利用</t>
  </si>
  <si>
    <r>
      <rPr>
        <b/>
        <sz val="10"/>
        <rFont val="Arial Narrow"/>
        <charset val="0"/>
      </rPr>
      <t xml:space="preserve">  </t>
    </r>
    <r>
      <rPr>
        <b/>
        <sz val="10"/>
        <rFont val="宋体"/>
        <charset val="134"/>
      </rPr>
      <t>污染减排</t>
    </r>
  </si>
  <si>
    <t xml:space="preserve">      生态环境监测与信息</t>
  </si>
  <si>
    <t xml:space="preserve">      生态环境执法监察</t>
  </si>
  <si>
    <t xml:space="preserve">      减排专项支出</t>
  </si>
  <si>
    <t xml:space="preserve">      清洁生产专项支出</t>
  </si>
  <si>
    <t xml:space="preserve">      其他污染减排支出</t>
  </si>
  <si>
    <r>
      <rPr>
        <b/>
        <sz val="10"/>
        <rFont val="Arial Narrow"/>
        <charset val="0"/>
      </rPr>
      <t xml:space="preserve">  </t>
    </r>
    <r>
      <rPr>
        <b/>
        <sz val="10"/>
        <rFont val="宋体"/>
        <charset val="134"/>
      </rPr>
      <t>可再生能源</t>
    </r>
  </si>
  <si>
    <r>
      <rPr>
        <b/>
        <sz val="10"/>
        <rFont val="Arial Narrow"/>
        <charset val="0"/>
      </rPr>
      <t xml:space="preserve">  </t>
    </r>
    <r>
      <rPr>
        <b/>
        <sz val="10"/>
        <rFont val="宋体"/>
        <charset val="134"/>
      </rPr>
      <t>循环经济</t>
    </r>
  </si>
  <si>
    <r>
      <rPr>
        <b/>
        <sz val="10"/>
        <rFont val="Arial Narrow"/>
        <charset val="0"/>
      </rPr>
      <t xml:space="preserve">  </t>
    </r>
    <r>
      <rPr>
        <b/>
        <sz val="10"/>
        <rFont val="宋体"/>
        <charset val="134"/>
      </rPr>
      <t>能源管理事务</t>
    </r>
  </si>
  <si>
    <r>
      <rPr>
        <b/>
        <sz val="10"/>
        <rFont val="Arial Narrow"/>
        <charset val="0"/>
      </rPr>
      <t xml:space="preserve">  </t>
    </r>
    <r>
      <rPr>
        <b/>
        <sz val="10"/>
        <rFont val="宋体"/>
        <charset val="134"/>
      </rPr>
      <t>其他节能环保支出</t>
    </r>
  </si>
  <si>
    <t xml:space="preserve">      其他节能环保支出(项)</t>
  </si>
  <si>
    <t>城乡社区支出</t>
  </si>
  <si>
    <r>
      <rPr>
        <b/>
        <sz val="10"/>
        <rFont val="Arial Narrow"/>
        <charset val="0"/>
      </rPr>
      <t xml:space="preserve">  </t>
    </r>
    <r>
      <rPr>
        <b/>
        <sz val="10"/>
        <rFont val="宋体"/>
        <charset val="134"/>
      </rPr>
      <t>城乡社区管理事务</t>
    </r>
  </si>
  <si>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</si>
  <si>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</si>
  <si>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</si>
  <si>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</si>
  <si>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</si>
  <si>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</si>
  <si>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</si>
  <si>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r>
      <rPr>
        <b/>
        <sz val="10"/>
        <rFont val="Arial Narrow"/>
        <charset val="0"/>
      </rPr>
      <t xml:space="preserve">  </t>
    </r>
    <r>
      <rPr>
        <b/>
        <sz val="10"/>
        <rFont val="宋体"/>
        <charset val="134"/>
      </rPr>
      <t>城乡社区规划与管理</t>
    </r>
  </si>
  <si>
    <t xml:space="preserve">      城乡社区规划与管理(项)</t>
  </si>
  <si>
    <r>
      <rPr>
        <b/>
        <sz val="10"/>
        <rFont val="Arial Narrow"/>
        <charset val="0"/>
      </rPr>
      <t xml:space="preserve">  </t>
    </r>
    <r>
      <rPr>
        <b/>
        <sz val="10"/>
        <rFont val="宋体"/>
        <charset val="134"/>
      </rPr>
      <t>城乡社区公共设施</t>
    </r>
  </si>
  <si>
    <t xml:space="preserve">      小城镇基础设施建设</t>
  </si>
  <si>
    <t xml:space="preserve">      其他城乡社区公共设施支出</t>
  </si>
  <si>
    <r>
      <rPr>
        <b/>
        <sz val="10"/>
        <rFont val="Arial Narrow"/>
        <charset val="0"/>
      </rPr>
      <t xml:space="preserve">  </t>
    </r>
    <r>
      <rPr>
        <b/>
        <sz val="10"/>
        <rFont val="宋体"/>
        <charset val="134"/>
      </rPr>
      <t>城乡社区环境卫生</t>
    </r>
  </si>
  <si>
    <t xml:space="preserve">      城乡社区环境卫生(项)</t>
  </si>
  <si>
    <r>
      <rPr>
        <b/>
        <sz val="10"/>
        <rFont val="Arial Narrow"/>
        <charset val="0"/>
      </rPr>
      <t xml:space="preserve">  </t>
    </r>
    <r>
      <rPr>
        <b/>
        <sz val="10"/>
        <rFont val="宋体"/>
        <charset val="134"/>
      </rPr>
      <t>建设市场管理与监督</t>
    </r>
  </si>
  <si>
    <t xml:space="preserve">      建设市场管理与监督(项)</t>
  </si>
  <si>
    <r>
      <rPr>
        <b/>
        <sz val="10"/>
        <rFont val="Arial Narrow"/>
        <charset val="0"/>
      </rPr>
      <t xml:space="preserve">  </t>
    </r>
    <r>
      <rPr>
        <b/>
        <sz val="10"/>
        <rFont val="宋体"/>
        <charset val="134"/>
      </rPr>
      <t>其他城乡社区支出</t>
    </r>
  </si>
  <si>
    <t xml:space="preserve">      其他城乡社区支出(项)</t>
  </si>
  <si>
    <t>农林水支出</t>
  </si>
  <si>
    <r>
      <rPr>
        <b/>
        <sz val="10"/>
        <rFont val="Arial Narrow"/>
        <charset val="0"/>
      </rPr>
      <t xml:space="preserve">  </t>
    </r>
    <r>
      <rPr>
        <b/>
        <sz val="10"/>
        <rFont val="宋体"/>
        <charset val="134"/>
      </rPr>
      <t>农业农村</t>
    </r>
  </si>
  <si>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</si>
  <si>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</si>
  <si>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</si>
  <si>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</si>
  <si>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</si>
  <si>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</si>
  <si>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</si>
  <si>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</si>
  <si>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</si>
  <si>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</si>
  <si>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</si>
  <si>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</si>
  <si>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</si>
  <si>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</si>
  <si>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</si>
  <si>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</si>
  <si>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</si>
  <si>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</si>
  <si>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</si>
  <si>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</si>
  <si>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</si>
  <si>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r>
      <rPr>
        <b/>
        <sz val="10"/>
        <rFont val="Arial Narrow"/>
        <charset val="0"/>
      </rPr>
      <t xml:space="preserve">  </t>
    </r>
    <r>
      <rPr>
        <b/>
        <sz val="10"/>
        <rFont val="宋体"/>
        <charset val="134"/>
      </rPr>
      <t>林业和草原</t>
    </r>
  </si>
  <si>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</si>
  <si>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</si>
  <si>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</si>
  <si>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</si>
  <si>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</si>
  <si>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</si>
  <si>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</si>
  <si>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</si>
  <si>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</si>
  <si>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</si>
  <si>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</si>
  <si>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</si>
  <si>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</si>
  <si>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</si>
  <si>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</si>
  <si>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</si>
  <si>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</si>
  <si>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</si>
  <si>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</si>
  <si>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</si>
  <si>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r>
      <rPr>
        <b/>
        <sz val="10"/>
        <rFont val="Arial Narrow"/>
        <charset val="0"/>
      </rPr>
      <t xml:space="preserve">  </t>
    </r>
    <r>
      <rPr>
        <b/>
        <sz val="10"/>
        <rFont val="宋体"/>
        <charset val="134"/>
      </rPr>
      <t>水利</t>
    </r>
  </si>
  <si>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</si>
  <si>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</si>
  <si>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</si>
  <si>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</si>
  <si>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</si>
  <si>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</si>
  <si>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</si>
  <si>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</si>
  <si>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</si>
  <si>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</si>
  <si>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</si>
  <si>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</si>
  <si>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</si>
  <si>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</si>
  <si>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</si>
  <si>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</si>
  <si>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</si>
  <si>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</si>
  <si>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</si>
  <si>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</si>
  <si>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</si>
  <si>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</si>
  <si>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</si>
  <si>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r>
      <rPr>
        <b/>
        <sz val="10"/>
        <rFont val="Arial Narrow"/>
        <charset val="0"/>
      </rPr>
      <t xml:space="preserve">  </t>
    </r>
    <r>
      <rPr>
        <b/>
        <sz val="10"/>
        <rFont val="宋体"/>
        <charset val="134"/>
      </rPr>
      <t>巩固脱贫衔接乡村振兴</t>
    </r>
  </si>
  <si>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</si>
  <si>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</si>
  <si>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</si>
  <si>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</si>
  <si>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</si>
  <si>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</si>
  <si>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r>
      <rPr>
        <b/>
        <sz val="10"/>
        <rFont val="Arial Narrow"/>
        <charset val="0"/>
      </rPr>
      <t xml:space="preserve">  </t>
    </r>
    <r>
      <rPr>
        <b/>
        <sz val="10"/>
        <rFont val="宋体"/>
        <charset val="134"/>
      </rPr>
      <t>农村综合改革</t>
    </r>
  </si>
  <si>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</si>
  <si>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</si>
  <si>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</si>
  <si>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</si>
  <si>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</si>
  <si>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</si>
  <si>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r>
      <rPr>
        <b/>
        <sz val="10"/>
        <rFont val="Arial Narrow"/>
        <charset val="0"/>
      </rPr>
      <t xml:space="preserve">  </t>
    </r>
    <r>
      <rPr>
        <b/>
        <sz val="10"/>
        <rFont val="宋体"/>
        <charset val="134"/>
      </rPr>
      <t>普惠金融发展支出</t>
    </r>
  </si>
  <si>
    <t xml:space="preserve">      支持农村金融机构</t>
  </si>
  <si>
    <t xml:space="preserve">      涉农贷款增量奖励</t>
  </si>
  <si>
    <t xml:space="preserve">      农业保险保费补贴</t>
  </si>
  <si>
    <t xml:space="preserve">      创业担保贷款贴息及奖补</t>
  </si>
  <si>
    <t xml:space="preserve">      补充创业担保贷款基金</t>
  </si>
  <si>
    <t xml:space="preserve">      其他普惠金融发展支出</t>
  </si>
  <si>
    <r>
      <rPr>
        <b/>
        <sz val="10"/>
        <rFont val="Arial Narrow"/>
        <charset val="0"/>
      </rPr>
      <t xml:space="preserve">  </t>
    </r>
    <r>
      <rPr>
        <b/>
        <sz val="10"/>
        <rFont val="宋体"/>
        <charset val="134"/>
      </rPr>
      <t>目标价格补贴</t>
    </r>
  </si>
  <si>
    <t xml:space="preserve">      棉花目标价格补贴</t>
  </si>
  <si>
    <t xml:space="preserve">      其他目标价格补贴</t>
  </si>
  <si>
    <r>
      <rPr>
        <b/>
        <sz val="10"/>
        <rFont val="Arial Narrow"/>
        <charset val="0"/>
      </rPr>
      <t xml:space="preserve">  </t>
    </r>
    <r>
      <rPr>
        <b/>
        <sz val="10"/>
        <rFont val="宋体"/>
        <charset val="134"/>
      </rPr>
      <t>其他农林水支出</t>
    </r>
  </si>
  <si>
    <t xml:space="preserve">      化解其他公益性乡村债务支出</t>
  </si>
  <si>
    <t xml:space="preserve">      其他农林水支出</t>
  </si>
  <si>
    <t>交通运输支出</t>
  </si>
  <si>
    <r>
      <rPr>
        <b/>
        <sz val="10"/>
        <rFont val="Arial Narrow"/>
        <charset val="0"/>
      </rPr>
      <t xml:space="preserve">  </t>
    </r>
    <r>
      <rPr>
        <b/>
        <sz val="10"/>
        <rFont val="宋体"/>
        <charset val="134"/>
      </rPr>
      <t>公路水路运输</t>
    </r>
  </si>
  <si>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</si>
  <si>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</si>
  <si>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</si>
  <si>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</si>
  <si>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</si>
  <si>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</si>
  <si>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</si>
  <si>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水路运输管理支出</t>
  </si>
  <si>
    <t xml:space="preserve">      其他公路水路运输支出</t>
  </si>
  <si>
    <r>
      <rPr>
        <b/>
        <sz val="10"/>
        <rFont val="Arial Narrow"/>
        <charset val="0"/>
      </rPr>
      <t xml:space="preserve">  </t>
    </r>
    <r>
      <rPr>
        <b/>
        <sz val="10"/>
        <rFont val="宋体"/>
        <charset val="134"/>
      </rPr>
      <t>铁路运输</t>
    </r>
  </si>
  <si>
    <r>
      <rPr>
        <b/>
        <sz val="10"/>
        <rFont val="Arial Narrow"/>
        <charset val="0"/>
      </rPr>
      <t xml:space="preserve">  </t>
    </r>
    <r>
      <rPr>
        <b/>
        <sz val="10"/>
        <rFont val="宋体"/>
        <charset val="134"/>
      </rPr>
      <t>民用航空运输</t>
    </r>
  </si>
  <si>
    <r>
      <rPr>
        <b/>
        <sz val="10"/>
        <rFont val="Arial Narrow"/>
        <charset val="0"/>
      </rPr>
      <t xml:space="preserve">  </t>
    </r>
    <r>
      <rPr>
        <b/>
        <sz val="10"/>
        <rFont val="宋体"/>
        <charset val="134"/>
      </rPr>
      <t>邮政业支出</t>
    </r>
  </si>
  <si>
    <r>
      <rPr>
        <b/>
        <sz val="10"/>
        <rFont val="Arial Narrow"/>
        <charset val="0"/>
      </rPr>
      <t xml:space="preserve">  </t>
    </r>
    <r>
      <rPr>
        <b/>
        <sz val="10"/>
        <rFont val="宋体"/>
        <charset val="134"/>
      </rPr>
      <t>车辆购置税支出</t>
    </r>
  </si>
  <si>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</si>
  <si>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</si>
  <si>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</si>
  <si>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</si>
  <si>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r>
      <rPr>
        <b/>
        <sz val="10"/>
        <rFont val="Arial Narrow"/>
        <charset val="0"/>
      </rPr>
      <t xml:space="preserve">  </t>
    </r>
    <r>
      <rPr>
        <b/>
        <sz val="10"/>
        <rFont val="宋体"/>
        <charset val="134"/>
      </rPr>
      <t>其他交通运输支出</t>
    </r>
  </si>
  <si>
    <t xml:space="preserve">      公共交通运营补助</t>
  </si>
  <si>
    <t xml:space="preserve">      其他交通运输支出</t>
  </si>
  <si>
    <t>资源勘探信息等支出</t>
  </si>
  <si>
    <r>
      <rPr>
        <b/>
        <sz val="10"/>
        <rFont val="Arial Narrow"/>
        <charset val="0"/>
      </rPr>
      <t xml:space="preserve">  </t>
    </r>
    <r>
      <rPr>
        <b/>
        <sz val="10"/>
        <rFont val="宋体"/>
        <charset val="134"/>
      </rPr>
      <t>资源勘探开发</t>
    </r>
  </si>
  <si>
    <t xml:space="preserve">       行政运行</t>
  </si>
  <si>
    <t xml:space="preserve">       一般行政管理事务</t>
  </si>
  <si>
    <r>
      <rPr>
        <b/>
        <sz val="10"/>
        <rFont val="Arial Narrow"/>
        <charset val="0"/>
      </rPr>
      <t xml:space="preserve">  </t>
    </r>
    <r>
      <rPr>
        <b/>
        <sz val="10"/>
        <rFont val="宋体"/>
        <charset val="134"/>
      </rPr>
      <t>制造业</t>
    </r>
  </si>
  <si>
    <t xml:space="preserve">       其他制造业支出</t>
  </si>
  <si>
    <r>
      <rPr>
        <b/>
        <sz val="10"/>
        <rFont val="Arial Narrow"/>
        <charset val="0"/>
      </rPr>
      <t xml:space="preserve">  </t>
    </r>
    <r>
      <rPr>
        <b/>
        <sz val="10"/>
        <rFont val="宋体"/>
        <charset val="134"/>
      </rPr>
      <t>建筑业</t>
    </r>
  </si>
  <si>
    <t xml:space="preserve">      其他建筑业支出</t>
  </si>
  <si>
    <r>
      <rPr>
        <b/>
        <sz val="10"/>
        <rFont val="Arial Narrow"/>
        <charset val="0"/>
      </rPr>
      <t xml:space="preserve">  </t>
    </r>
    <r>
      <rPr>
        <b/>
        <sz val="10"/>
        <rFont val="宋体"/>
        <charset val="134"/>
      </rPr>
      <t>工业和信息产业监管</t>
    </r>
  </si>
  <si>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</si>
  <si>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</si>
  <si>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</si>
  <si>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</si>
  <si>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</si>
  <si>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</si>
  <si>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r>
      <rPr>
        <b/>
        <sz val="10"/>
        <rFont val="Arial Narrow"/>
        <charset val="0"/>
      </rPr>
      <t xml:space="preserve">  </t>
    </r>
    <r>
      <rPr>
        <b/>
        <sz val="10"/>
        <rFont val="宋体"/>
        <charset val="134"/>
      </rPr>
      <t>国有资产监管</t>
    </r>
  </si>
  <si>
    <r>
      <rPr>
        <b/>
        <sz val="10"/>
        <rFont val="Arial Narrow"/>
        <charset val="0"/>
      </rPr>
      <t xml:space="preserve">  </t>
    </r>
    <r>
      <rPr>
        <b/>
        <sz val="10"/>
        <rFont val="宋体"/>
        <charset val="134"/>
      </rPr>
      <t>支持中小企业发展和管理支出</t>
    </r>
  </si>
  <si>
    <t xml:space="preserve">      科技型中小企业技术创新基金</t>
  </si>
  <si>
    <t xml:space="preserve">      中小企业发展专项</t>
  </si>
  <si>
    <t xml:space="preserve">      减免房租补贴</t>
  </si>
  <si>
    <t xml:space="preserve">      其他支持中小企业发展和管理支出</t>
  </si>
  <si>
    <r>
      <rPr>
        <b/>
        <sz val="10"/>
        <rFont val="Arial Narrow"/>
        <charset val="0"/>
      </rPr>
      <t xml:space="preserve">  </t>
    </r>
    <r>
      <rPr>
        <b/>
        <sz val="10"/>
        <rFont val="宋体"/>
        <charset val="134"/>
      </rPr>
      <t>其他资源勘探信息等支出</t>
    </r>
  </si>
  <si>
    <t xml:space="preserve">      技术改造支出</t>
  </si>
  <si>
    <t xml:space="preserve">      其他资源勘探工业信息等支出</t>
  </si>
  <si>
    <t>商业服务业等支出</t>
  </si>
  <si>
    <r>
      <rPr>
        <b/>
        <sz val="10"/>
        <rFont val="Arial Narrow"/>
        <charset val="0"/>
      </rPr>
      <t xml:space="preserve">  </t>
    </r>
    <r>
      <rPr>
        <b/>
        <sz val="10"/>
        <rFont val="宋体"/>
        <charset val="134"/>
      </rPr>
      <t>商业流通事务</t>
    </r>
  </si>
  <si>
    <t xml:space="preserve">      食品流通安全补贴</t>
  </si>
  <si>
    <t xml:space="preserve">      市场监测及信息管理</t>
  </si>
  <si>
    <t xml:space="preserve">      民贸企业补贴</t>
  </si>
  <si>
    <t xml:space="preserve">      民贸民品贷款贴息</t>
  </si>
  <si>
    <t xml:space="preserve">      其他商业流通事务支出</t>
  </si>
  <si>
    <r>
      <rPr>
        <b/>
        <sz val="10"/>
        <rFont val="Arial Narrow"/>
        <charset val="0"/>
      </rPr>
      <t xml:space="preserve">  </t>
    </r>
    <r>
      <rPr>
        <b/>
        <sz val="10"/>
        <rFont val="宋体"/>
        <charset val="134"/>
      </rPr>
      <t>涉外发展服务支出</t>
    </r>
  </si>
  <si>
    <t xml:space="preserve">      外商投资环境建设补助资金</t>
  </si>
  <si>
    <t xml:space="preserve">      其他涉外发展服务支出</t>
  </si>
  <si>
    <r>
      <rPr>
        <b/>
        <sz val="10"/>
        <rFont val="Arial Narrow"/>
        <charset val="0"/>
      </rPr>
      <t xml:space="preserve">  </t>
    </r>
    <r>
      <rPr>
        <b/>
        <sz val="10"/>
        <rFont val="宋体"/>
        <charset val="134"/>
      </rPr>
      <t>其他商业服务业等支出</t>
    </r>
  </si>
  <si>
    <t xml:space="preserve">      其他商业服务业等支出</t>
  </si>
  <si>
    <t>金融支出</t>
  </si>
  <si>
    <r>
      <rPr>
        <b/>
        <sz val="10"/>
        <rFont val="Arial Narrow"/>
        <charset val="0"/>
      </rPr>
      <t xml:space="preserve">  </t>
    </r>
    <r>
      <rPr>
        <b/>
        <sz val="10"/>
        <rFont val="宋体"/>
        <charset val="134"/>
      </rPr>
      <t>金融部门行政支出</t>
    </r>
  </si>
  <si>
    <t xml:space="preserve">      安全防卫</t>
  </si>
  <si>
    <t xml:space="preserve">      金融部门其他行政支出</t>
  </si>
  <si>
    <r>
      <rPr>
        <b/>
        <sz val="10"/>
        <rFont val="Arial Narrow"/>
        <charset val="0"/>
      </rPr>
      <t xml:space="preserve">  </t>
    </r>
    <r>
      <rPr>
        <b/>
        <sz val="10"/>
        <rFont val="宋体"/>
        <charset val="134"/>
      </rPr>
      <t>金融部门监管支出</t>
    </r>
  </si>
  <si>
    <r>
      <rPr>
        <b/>
        <sz val="10"/>
        <rFont val="Arial Narrow"/>
        <charset val="0"/>
      </rPr>
      <t xml:space="preserve">  </t>
    </r>
    <r>
      <rPr>
        <b/>
        <sz val="10"/>
        <rFont val="宋体"/>
        <charset val="134"/>
      </rPr>
      <t>金融发展支出</t>
    </r>
  </si>
  <si>
    <t xml:space="preserve">      政策性银行亏损补贴</t>
  </si>
  <si>
    <t xml:space="preserve">      利息费用补贴支出</t>
  </si>
  <si>
    <t xml:space="preserve">      补充资本金</t>
  </si>
  <si>
    <t xml:space="preserve">      风险基金补助</t>
  </si>
  <si>
    <t xml:space="preserve">      其他金融发展支出</t>
  </si>
  <si>
    <r>
      <rPr>
        <b/>
        <sz val="10"/>
        <rFont val="Arial Narrow"/>
        <charset val="0"/>
      </rPr>
      <t xml:space="preserve">  </t>
    </r>
    <r>
      <rPr>
        <b/>
        <sz val="10"/>
        <rFont val="宋体"/>
        <charset val="134"/>
      </rPr>
      <t>金融调控支出</t>
    </r>
  </si>
  <si>
    <r>
      <rPr>
        <b/>
        <sz val="10"/>
        <rFont val="Arial Narrow"/>
        <charset val="0"/>
      </rPr>
      <t xml:space="preserve">  </t>
    </r>
    <r>
      <rPr>
        <b/>
        <sz val="10"/>
        <rFont val="宋体"/>
        <charset val="134"/>
      </rPr>
      <t>其他金融支出</t>
    </r>
  </si>
  <si>
    <t xml:space="preserve">      重点企业贷款贴息</t>
  </si>
  <si>
    <t xml:space="preserve">      其他金融支出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</si>
  <si>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</si>
  <si>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</si>
  <si>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</si>
  <si>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</si>
  <si>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</si>
  <si>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自然资源调查与确权登记</t>
  </si>
  <si>
    <t xml:space="preserve">      土地资源储备支出</t>
  </si>
  <si>
    <t xml:space="preserve">      地质勘查与矿产资源管理</t>
  </si>
  <si>
    <t xml:space="preserve">      其他自然资源事务支出</t>
  </si>
  <si>
    <r>
      <rPr>
        <b/>
        <sz val="10"/>
        <rFont val="Arial Narrow"/>
        <charset val="0"/>
      </rPr>
      <t xml:space="preserve">  </t>
    </r>
    <r>
      <rPr>
        <b/>
        <sz val="10"/>
        <rFont val="宋体"/>
        <charset val="134"/>
      </rPr>
      <t>气象事务</t>
    </r>
  </si>
  <si>
    <t xml:space="preserve">      气象事业机构</t>
  </si>
  <si>
    <t xml:space="preserve">      气象信息传输及管理</t>
  </si>
  <si>
    <t xml:space="preserve">      气象预报预测</t>
  </si>
  <si>
    <t xml:space="preserve">      气象服务</t>
  </si>
  <si>
    <t xml:space="preserve">      其他气象事务支出</t>
  </si>
  <si>
    <r>
      <rPr>
        <b/>
        <sz val="10"/>
        <rFont val="Arial Narrow"/>
        <charset val="0"/>
      </rPr>
      <t xml:space="preserve">  </t>
    </r>
    <r>
      <rPr>
        <b/>
        <sz val="10"/>
        <rFont val="宋体"/>
        <charset val="134"/>
      </rPr>
      <t>其他自然资源海洋气象等支出</t>
    </r>
  </si>
  <si>
    <t>住房保障支出</t>
  </si>
  <si>
    <r>
      <rPr>
        <b/>
        <sz val="10"/>
        <rFont val="Arial Narrow"/>
        <charset val="0"/>
      </rPr>
      <t xml:space="preserve">  </t>
    </r>
    <r>
      <rPr>
        <b/>
        <sz val="10"/>
        <rFont val="宋体"/>
        <charset val="134"/>
      </rPr>
      <t>保障性安居工程支出</t>
    </r>
  </si>
  <si>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</si>
  <si>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</si>
  <si>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</si>
  <si>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</si>
  <si>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</si>
  <si>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</si>
  <si>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</si>
  <si>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</si>
  <si>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</si>
  <si>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</si>
  <si>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</si>
  <si>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r>
      <rPr>
        <b/>
        <sz val="10"/>
        <rFont val="Arial Narrow"/>
        <charset val="0"/>
      </rPr>
      <t xml:space="preserve">  </t>
    </r>
    <r>
      <rPr>
        <b/>
        <sz val="10"/>
        <rFont val="宋体"/>
        <charset val="134"/>
      </rPr>
      <t>住房改革支出</t>
    </r>
  </si>
  <si>
    <t xml:space="preserve">      住房公积金</t>
  </si>
  <si>
    <t xml:space="preserve">      提租补贴</t>
  </si>
  <si>
    <t xml:space="preserve">      购房补贴</t>
  </si>
  <si>
    <r>
      <rPr>
        <b/>
        <sz val="10"/>
        <rFont val="Arial Narrow"/>
        <charset val="0"/>
      </rPr>
      <t xml:space="preserve">  </t>
    </r>
    <r>
      <rPr>
        <b/>
        <sz val="10"/>
        <rFont val="宋体"/>
        <charset val="134"/>
      </rPr>
      <t>城乡社区住宅</t>
    </r>
  </si>
  <si>
    <t xml:space="preserve">      公有住房建设和维修改造支出</t>
  </si>
  <si>
    <t xml:space="preserve">      住房公积金管理</t>
  </si>
  <si>
    <t xml:space="preserve">      其他城乡社区住宅支出</t>
  </si>
  <si>
    <t>粮油物资储备支出</t>
  </si>
  <si>
    <r>
      <rPr>
        <b/>
        <sz val="10"/>
        <rFont val="Arial Narrow"/>
        <charset val="0"/>
      </rPr>
      <t xml:space="preserve">  </t>
    </r>
    <r>
      <rPr>
        <b/>
        <sz val="10"/>
        <rFont val="宋体"/>
        <charset val="134"/>
      </rPr>
      <t>粮油物资事务</t>
    </r>
  </si>
  <si>
    <t xml:space="preserve">      财务与审计支出</t>
  </si>
  <si>
    <t xml:space="preserve">      信息统计</t>
  </si>
  <si>
    <t xml:space="preserve">      专项业务活动</t>
  </si>
  <si>
    <t xml:space="preserve">      粮食风险基金</t>
  </si>
  <si>
    <t xml:space="preserve">      其他粮油物资事务支出</t>
  </si>
  <si>
    <t xml:space="preserve"> 粮油储备</t>
  </si>
  <si>
    <t xml:space="preserve">      储备粮（油）库建设</t>
  </si>
  <si>
    <t xml:space="preserve">      其他粮油储备支出</t>
  </si>
  <si>
    <r>
      <rPr>
        <b/>
        <sz val="10"/>
        <rFont val="Arial Narrow"/>
        <charset val="0"/>
      </rPr>
      <t xml:space="preserve">  </t>
    </r>
    <r>
      <rPr>
        <b/>
        <sz val="10"/>
        <rFont val="宋体"/>
        <charset val="134"/>
      </rPr>
      <t>重要商品储备</t>
    </r>
  </si>
  <si>
    <r>
      <rPr>
        <sz val="10"/>
        <rFont val="宋体"/>
        <charset val="134"/>
      </rPr>
      <t xml:space="preserve">      </t>
    </r>
    <r>
      <rPr>
        <sz val="10"/>
        <rFont val="宋体"/>
        <charset val="134"/>
      </rPr>
      <t>应急物资储备</t>
    </r>
  </si>
  <si>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</si>
  <si>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</si>
  <si>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</si>
  <si>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</si>
  <si>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</si>
  <si>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</si>
  <si>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</si>
  <si>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</si>
  <si>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</si>
  <si>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</si>
  <si>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</si>
  <si>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</si>
  <si>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森林消防事务</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</si>
  <si>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</si>
  <si>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</si>
  <si>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</si>
  <si>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</si>
  <si>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</si>
  <si>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</si>
  <si>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</si>
  <si>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</si>
  <si>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</si>
  <si>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</si>
  <si>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</si>
  <si>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</si>
  <si>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</si>
  <si>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</si>
  <si>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</si>
  <si>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</si>
  <si>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</si>
  <si>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</si>
  <si>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</si>
  <si>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其他灾害防治及应急管理支出(项)</t>
  </si>
  <si>
    <t>预备费</t>
  </si>
  <si>
    <t>债务付息支出</t>
  </si>
  <si>
    <r>
      <rPr>
        <b/>
        <sz val="10"/>
        <rFont val="Arial Narrow"/>
        <charset val="0"/>
      </rPr>
      <t xml:space="preserve">  </t>
    </r>
    <r>
      <rPr>
        <b/>
        <sz val="10"/>
        <rFont val="宋体"/>
        <charset val="134"/>
      </rPr>
      <t>地方政府一般债务付息支出</t>
    </r>
  </si>
  <si>
    <t xml:space="preserve">      地方政府一般债券付息支出</t>
  </si>
  <si>
    <t xml:space="preserve">      地方政府向国际组织借款付息支出</t>
  </si>
  <si>
    <t>债务发行费用支出</t>
  </si>
  <si>
    <r>
      <rPr>
        <b/>
        <sz val="10"/>
        <rFont val="Arial Narrow"/>
        <charset val="0"/>
      </rPr>
      <t xml:space="preserve">  </t>
    </r>
    <r>
      <rPr>
        <b/>
        <sz val="10"/>
        <rFont val="宋体"/>
        <charset val="134"/>
      </rPr>
      <t>地方政府一般债务发行费用支出</t>
    </r>
  </si>
  <si>
    <t>其他支出</t>
  </si>
  <si>
    <r>
      <rPr>
        <b/>
        <sz val="10"/>
        <rFont val="Arial Narrow"/>
        <charset val="0"/>
      </rPr>
      <t xml:space="preserve">  </t>
    </r>
    <r>
      <rPr>
        <b/>
        <sz val="10"/>
        <rFont val="宋体"/>
        <charset val="134"/>
      </rPr>
      <t>年初预留</t>
    </r>
  </si>
  <si>
    <t xml:space="preserve">      年初预留(项)</t>
  </si>
  <si>
    <r>
      <rPr>
        <b/>
        <sz val="10"/>
        <rFont val="Arial Narrow"/>
        <charset val="0"/>
      </rPr>
      <t xml:space="preserve">  </t>
    </r>
    <r>
      <rPr>
        <b/>
        <sz val="10"/>
        <rFont val="宋体"/>
        <charset val="134"/>
      </rPr>
      <t>其他支出</t>
    </r>
    <r>
      <rPr>
        <b/>
        <sz val="10"/>
        <rFont val="Arial Narrow"/>
        <charset val="0"/>
      </rPr>
      <t>(</t>
    </r>
    <r>
      <rPr>
        <b/>
        <sz val="10"/>
        <rFont val="宋体"/>
        <charset val="134"/>
      </rPr>
      <t>款</t>
    </r>
    <r>
      <rPr>
        <b/>
        <sz val="10"/>
        <rFont val="Arial Narrow"/>
        <charset val="0"/>
      </rPr>
      <t>)</t>
    </r>
  </si>
  <si>
    <t xml:space="preserve">      其他支出(项)</t>
  </si>
  <si>
    <t>上年结转专款支出</t>
  </si>
  <si>
    <t>一般公共预算支出合计</t>
  </si>
  <si>
    <t>转移性支出</t>
  </si>
  <si>
    <t>上解上级支出</t>
  </si>
  <si>
    <r>
      <rPr>
        <sz val="10"/>
        <rFont val="Arial Narrow"/>
        <charset val="0"/>
      </rPr>
      <t xml:space="preserve">  </t>
    </r>
    <r>
      <rPr>
        <sz val="10"/>
        <rFont val="宋体"/>
        <charset val="134"/>
      </rPr>
      <t>体制上解支出</t>
    </r>
  </si>
  <si>
    <r>
      <rPr>
        <sz val="10"/>
        <rFont val="Arial Narrow"/>
        <charset val="0"/>
      </rPr>
      <t xml:space="preserve">  </t>
    </r>
    <r>
      <rPr>
        <sz val="10"/>
        <rFont val="宋体"/>
        <charset val="134"/>
      </rPr>
      <t>专项上解支出</t>
    </r>
  </si>
  <si>
    <t>调出资金</t>
  </si>
  <si>
    <t>年终结余</t>
  </si>
  <si>
    <t>安排预算稳定调节基金</t>
  </si>
  <si>
    <t>补充预算周转金</t>
  </si>
  <si>
    <t>债务还本支出</t>
  </si>
  <si>
    <t>地方政府一般债务还本支出</t>
  </si>
  <si>
    <r>
      <rPr>
        <sz val="10"/>
        <rFont val="Arial Narrow"/>
        <charset val="0"/>
      </rPr>
      <t xml:space="preserve">  </t>
    </r>
    <r>
      <rPr>
        <sz val="10"/>
        <rFont val="宋体"/>
        <charset val="0"/>
      </rPr>
      <t>地方政府一般债券还本支出</t>
    </r>
  </si>
  <si>
    <r>
      <rPr>
        <sz val="10"/>
        <rFont val="Arial Narrow"/>
        <charset val="0"/>
      </rPr>
      <t xml:space="preserve">  </t>
    </r>
    <r>
      <rPr>
        <sz val="10"/>
        <rFont val="宋体"/>
        <charset val="0"/>
      </rPr>
      <t>地方政府向国际组织借款还本支出</t>
    </r>
  </si>
  <si>
    <r>
      <rPr>
        <b/>
        <sz val="10"/>
        <rFont val="宋体"/>
        <charset val="134"/>
      </rPr>
      <t>支</t>
    </r>
    <r>
      <rPr>
        <b/>
        <sz val="10"/>
        <rFont val="Arial Narrow"/>
        <charset val="0"/>
      </rPr>
      <t xml:space="preserve">  </t>
    </r>
    <r>
      <rPr>
        <b/>
        <sz val="10"/>
        <rFont val="宋体"/>
        <charset val="134"/>
      </rPr>
      <t>出</t>
    </r>
    <r>
      <rPr>
        <b/>
        <sz val="10"/>
        <rFont val="Arial Narrow"/>
        <charset val="0"/>
      </rPr>
      <t xml:space="preserve">  </t>
    </r>
    <r>
      <rPr>
        <b/>
        <sz val="10"/>
        <rFont val="宋体"/>
        <charset val="134"/>
      </rPr>
      <t>总</t>
    </r>
    <r>
      <rPr>
        <b/>
        <sz val="10"/>
        <rFont val="Arial Narrow"/>
        <charset val="0"/>
      </rPr>
      <t xml:space="preserve">  </t>
    </r>
    <r>
      <rPr>
        <b/>
        <sz val="10"/>
        <rFont val="宋体"/>
        <charset val="134"/>
      </rPr>
      <t>计</t>
    </r>
  </si>
  <si>
    <t>表三</t>
  </si>
  <si>
    <t>永福县2024年公共财政预算本级支出预算表 （功能分类科目）</t>
  </si>
  <si>
    <t>其中：上年结转</t>
  </si>
  <si>
    <t>2010101</t>
  </si>
  <si>
    <t>2010102</t>
  </si>
  <si>
    <t>2010103</t>
  </si>
  <si>
    <t>2010104</t>
  </si>
  <si>
    <t>2010105</t>
  </si>
  <si>
    <t>2010106</t>
  </si>
  <si>
    <t>2010107</t>
  </si>
  <si>
    <t>2010108</t>
  </si>
  <si>
    <t>2010150</t>
  </si>
  <si>
    <t>2010199</t>
  </si>
  <si>
    <t>20102</t>
  </si>
  <si>
    <t>2010201</t>
  </si>
  <si>
    <t>2010202</t>
  </si>
  <si>
    <t>2010203</t>
  </si>
  <si>
    <t>2010204</t>
  </si>
  <si>
    <t>2010205</t>
  </si>
  <si>
    <t>2010250</t>
  </si>
  <si>
    <t>2010299</t>
  </si>
  <si>
    <t>20103</t>
  </si>
  <si>
    <t>2010301</t>
  </si>
  <si>
    <t>2010302</t>
  </si>
  <si>
    <t>2010303</t>
  </si>
  <si>
    <t>2010306</t>
  </si>
  <si>
    <t>2010308</t>
  </si>
  <si>
    <t>2010350</t>
  </si>
  <si>
    <t>2010399</t>
  </si>
  <si>
    <t>20104</t>
  </si>
  <si>
    <t>2010401</t>
  </si>
  <si>
    <t>2010402</t>
  </si>
  <si>
    <t>2010408</t>
  </si>
  <si>
    <t>2010450</t>
  </si>
  <si>
    <t>2010499</t>
  </si>
  <si>
    <t>20105</t>
  </si>
  <si>
    <t>2010501</t>
  </si>
  <si>
    <t>2010502</t>
  </si>
  <si>
    <t>2010503</t>
  </si>
  <si>
    <t>2010504</t>
  </si>
  <si>
    <t>2010505</t>
  </si>
  <si>
    <t>2010506</t>
  </si>
  <si>
    <t>2010507</t>
  </si>
  <si>
    <t>2010508</t>
  </si>
  <si>
    <t>2010550</t>
  </si>
  <si>
    <t>2010599</t>
  </si>
  <si>
    <t>20106</t>
  </si>
  <si>
    <t>2010601</t>
  </si>
  <si>
    <t>2010602</t>
  </si>
  <si>
    <t>2010603</t>
  </si>
  <si>
    <t>2010604</t>
  </si>
  <si>
    <t>2010605</t>
  </si>
  <si>
    <t>2010606</t>
  </si>
  <si>
    <t>2010607</t>
  </si>
  <si>
    <t>2010608</t>
  </si>
  <si>
    <t>2010650</t>
  </si>
  <si>
    <t>2010699</t>
  </si>
  <si>
    <t>20107</t>
  </si>
  <si>
    <t>2010701</t>
  </si>
  <si>
    <t>2010702</t>
  </si>
  <si>
    <t>2010703</t>
  </si>
  <si>
    <t>2010709</t>
  </si>
  <si>
    <t>2010710</t>
  </si>
  <si>
    <t>2010750</t>
  </si>
  <si>
    <t>2010799</t>
  </si>
  <si>
    <t>20108</t>
  </si>
  <si>
    <t>2010801</t>
  </si>
  <si>
    <t>2010802</t>
  </si>
  <si>
    <t>2010803</t>
  </si>
  <si>
    <t>2010804</t>
  </si>
  <si>
    <t>2010805</t>
  </si>
  <si>
    <t>2010806</t>
  </si>
  <si>
    <t>2010850</t>
  </si>
  <si>
    <t>2010899</t>
  </si>
  <si>
    <t>20111</t>
  </si>
  <si>
    <t>2011101</t>
  </si>
  <si>
    <t>2011102</t>
  </si>
  <si>
    <t>2011103</t>
  </si>
  <si>
    <t>2011104</t>
  </si>
  <si>
    <t>2011105</t>
  </si>
  <si>
    <t>2011106</t>
  </si>
  <si>
    <t>2011150</t>
  </si>
  <si>
    <t>2011199</t>
  </si>
  <si>
    <t>20113</t>
  </si>
  <si>
    <t>2011301</t>
  </si>
  <si>
    <t>2011302</t>
  </si>
  <si>
    <t>2011303</t>
  </si>
  <si>
    <t>2011308</t>
  </si>
  <si>
    <t>2011350</t>
  </si>
  <si>
    <t>2011399</t>
  </si>
  <si>
    <t>20114</t>
  </si>
  <si>
    <t>20123</t>
  </si>
  <si>
    <t>2012301</t>
  </si>
  <si>
    <t>2012302</t>
  </si>
  <si>
    <t>2012303</t>
  </si>
  <si>
    <t>2012399</t>
  </si>
  <si>
    <t>20125</t>
  </si>
  <si>
    <t>2012505</t>
  </si>
  <si>
    <t>20126</t>
  </si>
  <si>
    <t>2012601</t>
  </si>
  <si>
    <t>2012602</t>
  </si>
  <si>
    <t>2012603</t>
  </si>
  <si>
    <t>2012604</t>
  </si>
  <si>
    <t>2012699</t>
  </si>
  <si>
    <t>20128</t>
  </si>
  <si>
    <t>2012801</t>
  </si>
  <si>
    <t>2012802</t>
  </si>
  <si>
    <t>2012803</t>
  </si>
  <si>
    <t>2012899</t>
  </si>
  <si>
    <t>20129</t>
  </si>
  <si>
    <t>2012901</t>
  </si>
  <si>
    <t>2012902</t>
  </si>
  <si>
    <t>2012903</t>
  </si>
  <si>
    <t>2012906</t>
  </si>
  <si>
    <t>2012950</t>
  </si>
  <si>
    <t>2012999</t>
  </si>
  <si>
    <t>20131</t>
  </si>
  <si>
    <t>2013101</t>
  </si>
  <si>
    <t>2013102</t>
  </si>
  <si>
    <t>2013103</t>
  </si>
  <si>
    <t>2013105</t>
  </si>
  <si>
    <t>2013150</t>
  </si>
  <si>
    <t>2013199</t>
  </si>
  <si>
    <t>20132</t>
  </si>
  <si>
    <t>2013201</t>
  </si>
  <si>
    <t>2013202</t>
  </si>
  <si>
    <t>2013203</t>
  </si>
  <si>
    <t>2013204</t>
  </si>
  <si>
    <t>2013250</t>
  </si>
  <si>
    <t>2013299</t>
  </si>
  <si>
    <t>20133</t>
  </si>
  <si>
    <t>2013301</t>
  </si>
  <si>
    <t>2013302</t>
  </si>
  <si>
    <t>2013303</t>
  </si>
  <si>
    <t>2013304</t>
  </si>
  <si>
    <t>2013350</t>
  </si>
  <si>
    <t>2013399</t>
  </si>
  <si>
    <t>20134</t>
  </si>
  <si>
    <t>2013401</t>
  </si>
  <si>
    <t>2013402</t>
  </si>
  <si>
    <t>2013403</t>
  </si>
  <si>
    <t>2013404</t>
  </si>
  <si>
    <t>2013405</t>
  </si>
  <si>
    <t>2013450</t>
  </si>
  <si>
    <t>2013499</t>
  </si>
  <si>
    <t>20136</t>
  </si>
  <si>
    <t>2013601</t>
  </si>
  <si>
    <t>2013602</t>
  </si>
  <si>
    <t>2013603</t>
  </si>
  <si>
    <t>2013650</t>
  </si>
  <si>
    <t>2013699</t>
  </si>
  <si>
    <t>20138</t>
  </si>
  <si>
    <t>2013801</t>
  </si>
  <si>
    <t>2013802</t>
  </si>
  <si>
    <t>2013803</t>
  </si>
  <si>
    <t>2013804</t>
  </si>
  <si>
    <t>2013805</t>
  </si>
  <si>
    <t>2013808</t>
  </si>
  <si>
    <t>2013812</t>
  </si>
  <si>
    <t>2013815</t>
  </si>
  <si>
    <t>2013816</t>
  </si>
  <si>
    <t>2013850</t>
  </si>
  <si>
    <t>2013899</t>
  </si>
  <si>
    <t>20140</t>
  </si>
  <si>
    <t>2014001</t>
  </si>
  <si>
    <t>2014002</t>
  </si>
  <si>
    <t>20199</t>
  </si>
  <si>
    <t>2019999</t>
  </si>
  <si>
    <t>203</t>
  </si>
  <si>
    <t>20306</t>
  </si>
  <si>
    <t>2030601</t>
  </si>
  <si>
    <t>2030602</t>
  </si>
  <si>
    <t>2030603</t>
  </si>
  <si>
    <t>2030604</t>
  </si>
  <si>
    <t>2030607</t>
  </si>
  <si>
    <t>2030608</t>
  </si>
  <si>
    <t>2030699</t>
  </si>
  <si>
    <t>20399</t>
  </si>
  <si>
    <t>2039999</t>
  </si>
  <si>
    <t>204</t>
  </si>
  <si>
    <t>20401</t>
  </si>
  <si>
    <t>2040101</t>
  </si>
  <si>
    <t>2040199</t>
  </si>
  <si>
    <t>20402</t>
  </si>
  <si>
    <t>2040201</t>
  </si>
  <si>
    <t>2040202</t>
  </si>
  <si>
    <t>2040203</t>
  </si>
  <si>
    <t>2040219</t>
  </si>
  <si>
    <t>2040220</t>
  </si>
  <si>
    <t>2040221</t>
  </si>
  <si>
    <t>2040222</t>
  </si>
  <si>
    <t>2040223</t>
  </si>
  <si>
    <t>2040250</t>
  </si>
  <si>
    <t>2040299</t>
  </si>
  <si>
    <t>20404</t>
  </si>
  <si>
    <t>2040401</t>
  </si>
  <si>
    <t>2040402</t>
  </si>
  <si>
    <t>2040403</t>
  </si>
  <si>
    <t>2040409</t>
  </si>
  <si>
    <t>2040410</t>
  </si>
  <si>
    <t>2040450</t>
  </si>
  <si>
    <t>2040499</t>
  </si>
  <si>
    <t>20405</t>
  </si>
  <si>
    <t>2040501</t>
  </si>
  <si>
    <t>2040502</t>
  </si>
  <si>
    <t>2040503</t>
  </si>
  <si>
    <t>2040504</t>
  </si>
  <si>
    <t>2040505</t>
  </si>
  <si>
    <t>2040506</t>
  </si>
  <si>
    <t>2040550</t>
  </si>
  <si>
    <t>2040599</t>
  </si>
  <si>
    <t>20406</t>
  </si>
  <si>
    <t>2040601</t>
  </si>
  <si>
    <t>2040602</t>
  </si>
  <si>
    <t>2040603</t>
  </si>
  <si>
    <t>2040604</t>
  </si>
  <si>
    <t>2040605</t>
  </si>
  <si>
    <t>2040606</t>
  </si>
  <si>
    <t>2040607</t>
  </si>
  <si>
    <t>2040608</t>
  </si>
  <si>
    <t>2040610</t>
  </si>
  <si>
    <t>2040612</t>
  </si>
  <si>
    <t>2040613</t>
  </si>
  <si>
    <t>2040650</t>
  </si>
  <si>
    <t>2040699</t>
  </si>
  <si>
    <t>20407</t>
  </si>
  <si>
    <t>20408</t>
  </si>
  <si>
    <t>20409</t>
  </si>
  <si>
    <t>20410</t>
  </si>
  <si>
    <t>20499</t>
  </si>
  <si>
    <t>205</t>
  </si>
  <si>
    <t>20501</t>
  </si>
  <si>
    <t>2050101</t>
  </si>
  <si>
    <t>2050102</t>
  </si>
  <si>
    <t>2050103</t>
  </si>
  <si>
    <t>2050199</t>
  </si>
  <si>
    <t>20502</t>
  </si>
  <si>
    <t>2050201</t>
  </si>
  <si>
    <t>2050202</t>
  </si>
  <si>
    <t>2050203</t>
  </si>
  <si>
    <t>2050204</t>
  </si>
  <si>
    <t>2050205</t>
  </si>
  <si>
    <t>2050299</t>
  </si>
  <si>
    <t>20503</t>
  </si>
  <si>
    <t>2050301</t>
  </si>
  <si>
    <t>2050302</t>
  </si>
  <si>
    <t>2050303</t>
  </si>
  <si>
    <t>2050305</t>
  </si>
  <si>
    <t>2050399</t>
  </si>
  <si>
    <t>20504</t>
  </si>
  <si>
    <t>20505</t>
  </si>
  <si>
    <t>20506</t>
  </si>
  <si>
    <t>20507</t>
  </si>
  <si>
    <t>2050701</t>
  </si>
  <si>
    <t>2050702</t>
  </si>
  <si>
    <t>2050799</t>
  </si>
  <si>
    <t>20508</t>
  </si>
  <si>
    <t>2050801</t>
  </si>
  <si>
    <t>2050802</t>
  </si>
  <si>
    <t>2050803</t>
  </si>
  <si>
    <t>2050804</t>
  </si>
  <si>
    <t>2050899</t>
  </si>
  <si>
    <t>20509</t>
  </si>
  <si>
    <t>2050901</t>
  </si>
  <si>
    <t>2050902</t>
  </si>
  <si>
    <t>2050903</t>
  </si>
  <si>
    <t>2050904</t>
  </si>
  <si>
    <t>2050905</t>
  </si>
  <si>
    <t>2050999</t>
  </si>
  <si>
    <t>20599</t>
  </si>
  <si>
    <t>2059999</t>
  </si>
  <si>
    <t>206</t>
  </si>
  <si>
    <t>20601</t>
  </si>
  <si>
    <t>2060101</t>
  </si>
  <si>
    <t>2060102</t>
  </si>
  <si>
    <t>2060103</t>
  </si>
  <si>
    <t>2060199</t>
  </si>
  <si>
    <t>20602</t>
  </si>
  <si>
    <t>20603</t>
  </si>
  <si>
    <t>2060301</t>
  </si>
  <si>
    <t>2060302</t>
  </si>
  <si>
    <t>2060303</t>
  </si>
  <si>
    <t>2060304</t>
  </si>
  <si>
    <t>2060399</t>
  </si>
  <si>
    <t>20604</t>
  </si>
  <si>
    <t>2060401</t>
  </si>
  <si>
    <t>2060404</t>
  </si>
  <si>
    <t>2060405</t>
  </si>
  <si>
    <t>2060499</t>
  </si>
  <si>
    <t>20605</t>
  </si>
  <si>
    <t>2060501</t>
  </si>
  <si>
    <t>2060502</t>
  </si>
  <si>
    <t>2060503</t>
  </si>
  <si>
    <t>2060599</t>
  </si>
  <si>
    <t>20606</t>
  </si>
  <si>
    <t>20607</t>
  </si>
  <si>
    <t>2060701</t>
  </si>
  <si>
    <t>2060702</t>
  </si>
  <si>
    <t>2060703</t>
  </si>
  <si>
    <t>2060704</t>
  </si>
  <si>
    <t>2060705</t>
  </si>
  <si>
    <t>2060799</t>
  </si>
  <si>
    <t>20608</t>
  </si>
  <si>
    <t>20609</t>
  </si>
  <si>
    <t>20699</t>
  </si>
  <si>
    <t>2069901</t>
  </si>
  <si>
    <t>2069902</t>
  </si>
  <si>
    <t>2069903</t>
  </si>
  <si>
    <t>2069999</t>
  </si>
  <si>
    <t>207</t>
  </si>
  <si>
    <t>20701</t>
  </si>
  <si>
    <t>2070101</t>
  </si>
  <si>
    <t>2070102</t>
  </si>
  <si>
    <t>2070103</t>
  </si>
  <si>
    <t>2070104</t>
  </si>
  <si>
    <t>2070105</t>
  </si>
  <si>
    <t>2070106</t>
  </si>
  <si>
    <t>2070107</t>
  </si>
  <si>
    <t>2070108</t>
  </si>
  <si>
    <t>2070109</t>
  </si>
  <si>
    <t>2070110</t>
  </si>
  <si>
    <t>2070111</t>
  </si>
  <si>
    <t>2070112</t>
  </si>
  <si>
    <t>2070113</t>
  </si>
  <si>
    <t>2070114</t>
  </si>
  <si>
    <t>2070199</t>
  </si>
  <si>
    <t>20702</t>
  </si>
  <si>
    <t>2070201</t>
  </si>
  <si>
    <t>2070202</t>
  </si>
  <si>
    <t>2070203</t>
  </si>
  <si>
    <t>2070204</t>
  </si>
  <si>
    <t>2070205</t>
  </si>
  <si>
    <t>2070206</t>
  </si>
  <si>
    <t>2070299</t>
  </si>
  <si>
    <t>20703</t>
  </si>
  <si>
    <t>2070301</t>
  </si>
  <si>
    <t>2070302</t>
  </si>
  <si>
    <t>2070303</t>
  </si>
  <si>
    <t>2070304</t>
  </si>
  <si>
    <t>2070305</t>
  </si>
  <si>
    <t>2070306</t>
  </si>
  <si>
    <t>2070307</t>
  </si>
  <si>
    <t>2070308</t>
  </si>
  <si>
    <t>2070309</t>
  </si>
  <si>
    <t>2070399</t>
  </si>
  <si>
    <t>20706</t>
  </si>
  <si>
    <t>2070601</t>
  </si>
  <si>
    <t>2070602</t>
  </si>
  <si>
    <t>2070603</t>
  </si>
  <si>
    <t>2070604</t>
  </si>
  <si>
    <t>2070605</t>
  </si>
  <si>
    <t>2070606</t>
  </si>
  <si>
    <t>2070607</t>
  </si>
  <si>
    <t>2070699</t>
  </si>
  <si>
    <t>20708</t>
  </si>
  <si>
    <t>2070801</t>
  </si>
  <si>
    <t>2070802</t>
  </si>
  <si>
    <t>2070803</t>
  </si>
  <si>
    <t>2070806</t>
  </si>
  <si>
    <t>2070807</t>
  </si>
  <si>
    <t>2070808</t>
  </si>
  <si>
    <t>2070899</t>
  </si>
  <si>
    <t>20799</t>
  </si>
  <si>
    <t>2079902</t>
  </si>
  <si>
    <t>2079903</t>
  </si>
  <si>
    <t>2079999</t>
  </si>
  <si>
    <t>208</t>
  </si>
  <si>
    <t>20801</t>
  </si>
  <si>
    <t>2080101</t>
  </si>
  <si>
    <t>2080102</t>
  </si>
  <si>
    <t>2080103</t>
  </si>
  <si>
    <t>2080104</t>
  </si>
  <si>
    <t>2080105</t>
  </si>
  <si>
    <t>2080106</t>
  </si>
  <si>
    <t>2080107</t>
  </si>
  <si>
    <t>2080108</t>
  </si>
  <si>
    <t>2080109</t>
  </si>
  <si>
    <t>2080110</t>
  </si>
  <si>
    <t>2080111</t>
  </si>
  <si>
    <t>2080112</t>
  </si>
  <si>
    <t>2080113</t>
  </si>
  <si>
    <t>2080114</t>
  </si>
  <si>
    <t>2080115</t>
  </si>
  <si>
    <t>2080116</t>
  </si>
  <si>
    <t>2080150</t>
  </si>
  <si>
    <t>2080199</t>
  </si>
  <si>
    <t>20802</t>
  </si>
  <si>
    <t>2080201</t>
  </si>
  <si>
    <t>2080202</t>
  </si>
  <si>
    <t>2080203</t>
  </si>
  <si>
    <t>2080206</t>
  </si>
  <si>
    <t>2080207</t>
  </si>
  <si>
    <t>2080208</t>
  </si>
  <si>
    <t>2080299</t>
  </si>
  <si>
    <t>20804</t>
  </si>
  <si>
    <t>20805</t>
  </si>
  <si>
    <t>2080501</t>
  </si>
  <si>
    <t>2080502</t>
  </si>
  <si>
    <t>2080503</t>
  </si>
  <si>
    <t>2080505</t>
  </si>
  <si>
    <t>2080506</t>
  </si>
  <si>
    <t>2080507</t>
  </si>
  <si>
    <t>2080508</t>
  </si>
  <si>
    <t>2080599</t>
  </si>
  <si>
    <t>20806</t>
  </si>
  <si>
    <t>20807</t>
  </si>
  <si>
    <t>2080701</t>
  </si>
  <si>
    <t>2080702</t>
  </si>
  <si>
    <t>2080704</t>
  </si>
  <si>
    <t>2080705</t>
  </si>
  <si>
    <t>2080709</t>
  </si>
  <si>
    <t>2080711</t>
  </si>
  <si>
    <t>2080712</t>
  </si>
  <si>
    <t>2080713</t>
  </si>
  <si>
    <t>2080799</t>
  </si>
  <si>
    <t>20808</t>
  </si>
  <si>
    <t>2080801</t>
  </si>
  <si>
    <t>2080802</t>
  </si>
  <si>
    <t>2080803</t>
  </si>
  <si>
    <t>2080804</t>
  </si>
  <si>
    <t>2080805</t>
  </si>
  <si>
    <t>2080806</t>
  </si>
  <si>
    <t>2080807</t>
  </si>
  <si>
    <t>2080808</t>
  </si>
  <si>
    <t>2080899</t>
  </si>
  <si>
    <t>20809</t>
  </si>
  <si>
    <t>2080901</t>
  </si>
  <si>
    <t>2080902</t>
  </si>
  <si>
    <t>2080903</t>
  </si>
  <si>
    <t>2080904</t>
  </si>
  <si>
    <t>2080905</t>
  </si>
  <si>
    <t>2080999</t>
  </si>
  <si>
    <t>20810</t>
  </si>
  <si>
    <t>2081001</t>
  </si>
  <si>
    <t>2081002</t>
  </si>
  <si>
    <t>2081003</t>
  </si>
  <si>
    <t>2081004</t>
  </si>
  <si>
    <t>2081005</t>
  </si>
  <si>
    <t>2081006</t>
  </si>
  <si>
    <t>2081099</t>
  </si>
  <si>
    <t>20811</t>
  </si>
  <si>
    <t>2081101</t>
  </si>
  <si>
    <t>2081102</t>
  </si>
  <si>
    <t>2081103</t>
  </si>
  <si>
    <t>2081104</t>
  </si>
  <si>
    <t>2081105</t>
  </si>
  <si>
    <t>2081106</t>
  </si>
  <si>
    <t>2081107</t>
  </si>
  <si>
    <t>2081199</t>
  </si>
  <si>
    <t>20816</t>
  </si>
  <si>
    <t>2081601</t>
  </si>
  <si>
    <t>20819</t>
  </si>
  <si>
    <t>2081901</t>
  </si>
  <si>
    <t>2081902</t>
  </si>
  <si>
    <t>20820</t>
  </si>
  <si>
    <t>2082001</t>
  </si>
  <si>
    <t>2082002</t>
  </si>
  <si>
    <t>20821</t>
  </si>
  <si>
    <t>2082101</t>
  </si>
  <si>
    <t>2082102</t>
  </si>
  <si>
    <t>20824</t>
  </si>
  <si>
    <t>20825</t>
  </si>
  <si>
    <t>2082502</t>
  </si>
  <si>
    <t>20826</t>
  </si>
  <si>
    <t>2082601</t>
  </si>
  <si>
    <t>2082602</t>
  </si>
  <si>
    <t>2082699</t>
  </si>
  <si>
    <t>20828</t>
  </si>
  <si>
    <t>2082801</t>
  </si>
  <si>
    <t>2082802</t>
  </si>
  <si>
    <t>2082803</t>
  </si>
  <si>
    <t>2082804</t>
  </si>
  <si>
    <t>2082805</t>
  </si>
  <si>
    <t>2082806</t>
  </si>
  <si>
    <t>2082850</t>
  </si>
  <si>
    <t>2082899</t>
  </si>
  <si>
    <t>20830</t>
  </si>
  <si>
    <t>2083001</t>
  </si>
  <si>
    <t>2083099</t>
  </si>
  <si>
    <t>20899</t>
  </si>
  <si>
    <t>2089999</t>
  </si>
  <si>
    <t>210</t>
  </si>
  <si>
    <t>21001</t>
  </si>
  <si>
    <t>2100101</t>
  </si>
  <si>
    <t>2100102</t>
  </si>
  <si>
    <t>2100103</t>
  </si>
  <si>
    <t>2100199</t>
  </si>
  <si>
    <t>21002</t>
  </si>
  <si>
    <t>2100201</t>
  </si>
  <si>
    <t>2100202</t>
  </si>
  <si>
    <t>2100203</t>
  </si>
  <si>
    <t>2100204</t>
  </si>
  <si>
    <t>2100205</t>
  </si>
  <si>
    <t>2100206</t>
  </si>
  <si>
    <t>2100207</t>
  </si>
  <si>
    <t>2100213</t>
  </si>
  <si>
    <t>2100299</t>
  </si>
  <si>
    <t>21003</t>
  </si>
  <si>
    <t>2100301</t>
  </si>
  <si>
    <t>2100302</t>
  </si>
  <si>
    <t>2100399</t>
  </si>
  <si>
    <t>21004</t>
  </si>
  <si>
    <t>2100401</t>
  </si>
  <si>
    <t>2100402</t>
  </si>
  <si>
    <t>2100403</t>
  </si>
  <si>
    <t>2100404</t>
  </si>
  <si>
    <t>2100405</t>
  </si>
  <si>
    <t>2100406</t>
  </si>
  <si>
    <t>2100407</t>
  </si>
  <si>
    <t>2100408</t>
  </si>
  <si>
    <t>2100409</t>
  </si>
  <si>
    <t>2100410</t>
  </si>
  <si>
    <t>2100499</t>
  </si>
  <si>
    <t>21006</t>
  </si>
  <si>
    <t>2100601</t>
  </si>
  <si>
    <t>2100699</t>
  </si>
  <si>
    <t>21007</t>
  </si>
  <si>
    <t>2100716</t>
  </si>
  <si>
    <t>2100717</t>
  </si>
  <si>
    <t>2100799</t>
  </si>
  <si>
    <t>21011</t>
  </si>
  <si>
    <t>2101101</t>
  </si>
  <si>
    <t>2101102</t>
  </si>
  <si>
    <t>2101103</t>
  </si>
  <si>
    <t>2101199</t>
  </si>
  <si>
    <t>21012</t>
  </si>
  <si>
    <t>2101201</t>
  </si>
  <si>
    <t>2101202</t>
  </si>
  <si>
    <t>2101299</t>
  </si>
  <si>
    <t>21013</t>
  </si>
  <si>
    <t>2101301</t>
  </si>
  <si>
    <t>2101302</t>
  </si>
  <si>
    <t>2101399</t>
  </si>
  <si>
    <t>21014</t>
  </si>
  <si>
    <t>2101401</t>
  </si>
  <si>
    <t>2101499</t>
  </si>
  <si>
    <t>21015</t>
  </si>
  <si>
    <t>2101501</t>
  </si>
  <si>
    <t>2101502</t>
  </si>
  <si>
    <t>2101503</t>
  </si>
  <si>
    <t>2101504</t>
  </si>
  <si>
    <t>2101505</t>
  </si>
  <si>
    <t>2101506</t>
  </si>
  <si>
    <t>2101550</t>
  </si>
  <si>
    <t>2101599</t>
  </si>
  <si>
    <t>21016</t>
  </si>
  <si>
    <t>2101601</t>
  </si>
  <si>
    <t>21017</t>
  </si>
  <si>
    <t>2101799</t>
  </si>
  <si>
    <t>21099</t>
  </si>
  <si>
    <t>2109999</t>
  </si>
  <si>
    <t>211</t>
  </si>
  <si>
    <t>21101</t>
  </si>
  <si>
    <t>2110101</t>
  </si>
  <si>
    <t>2110102</t>
  </si>
  <si>
    <t>2110103</t>
  </si>
  <si>
    <t>2110104</t>
  </si>
  <si>
    <t>2110105</t>
  </si>
  <si>
    <t>2110106</t>
  </si>
  <si>
    <t>2110107</t>
  </si>
  <si>
    <t>2110108</t>
  </si>
  <si>
    <t>2110199</t>
  </si>
  <si>
    <t>21102</t>
  </si>
  <si>
    <t>2110203</t>
  </si>
  <si>
    <t>2110204</t>
  </si>
  <si>
    <t>2110299</t>
  </si>
  <si>
    <t>21103</t>
  </si>
  <si>
    <t>2110301</t>
  </si>
  <si>
    <t>2110302</t>
  </si>
  <si>
    <t>2110303</t>
  </si>
  <si>
    <t>2110304</t>
  </si>
  <si>
    <t>2110305</t>
  </si>
  <si>
    <t>2110306</t>
  </si>
  <si>
    <t>2110307</t>
  </si>
  <si>
    <t>2110399</t>
  </si>
  <si>
    <t>21104</t>
  </si>
  <si>
    <t>2110401</t>
  </si>
  <si>
    <t>2110402</t>
  </si>
  <si>
    <t>2110404</t>
  </si>
  <si>
    <t>2110405</t>
  </si>
  <si>
    <t>2110406</t>
  </si>
  <si>
    <t>2110499</t>
  </si>
  <si>
    <t>21105</t>
  </si>
  <si>
    <t>2110501</t>
  </si>
  <si>
    <t>2110502</t>
  </si>
  <si>
    <t>2110503</t>
  </si>
  <si>
    <t>2110506</t>
  </si>
  <si>
    <t>2110507</t>
  </si>
  <si>
    <t>2110599</t>
  </si>
  <si>
    <t>21106</t>
  </si>
  <si>
    <t>2110602</t>
  </si>
  <si>
    <t>2110603</t>
  </si>
  <si>
    <t>2110604</t>
  </si>
  <si>
    <t>2110605</t>
  </si>
  <si>
    <t>2110699</t>
  </si>
  <si>
    <t>21107</t>
  </si>
  <si>
    <t>21108</t>
  </si>
  <si>
    <t>21109</t>
  </si>
  <si>
    <t>21110</t>
  </si>
  <si>
    <t>2111001</t>
  </si>
  <si>
    <t>21111</t>
  </si>
  <si>
    <t>2111101</t>
  </si>
  <si>
    <t>2111102</t>
  </si>
  <si>
    <t>2111103</t>
  </si>
  <si>
    <t>2111104</t>
  </si>
  <si>
    <t>2111199</t>
  </si>
  <si>
    <t>21112</t>
  </si>
  <si>
    <t>21113</t>
  </si>
  <si>
    <t>21114</t>
  </si>
  <si>
    <t>21199</t>
  </si>
  <si>
    <t>2119999</t>
  </si>
  <si>
    <t>212</t>
  </si>
  <si>
    <t>21201</t>
  </si>
  <si>
    <t>2120101</t>
  </si>
  <si>
    <t>2120102</t>
  </si>
  <si>
    <t>2120103</t>
  </si>
  <si>
    <t>2120104</t>
  </si>
  <si>
    <t>2120105</t>
  </si>
  <si>
    <t>2120106</t>
  </si>
  <si>
    <t>2120107</t>
  </si>
  <si>
    <t>2120109</t>
  </si>
  <si>
    <t>2120110</t>
  </si>
  <si>
    <t>2120199</t>
  </si>
  <si>
    <t>21202</t>
  </si>
  <si>
    <t>2120201</t>
  </si>
  <si>
    <t>21203</t>
  </si>
  <si>
    <t>2120303</t>
  </si>
  <si>
    <t>2120399</t>
  </si>
  <si>
    <t>21205</t>
  </si>
  <si>
    <t>2120501</t>
  </si>
  <si>
    <t>21206</t>
  </si>
  <si>
    <t>2120601</t>
  </si>
  <si>
    <t>21299</t>
  </si>
  <si>
    <t>2129999</t>
  </si>
  <si>
    <t>213</t>
  </si>
  <si>
    <t>21301</t>
  </si>
  <si>
    <t>2130101</t>
  </si>
  <si>
    <t>2130102</t>
  </si>
  <si>
    <t>2130103</t>
  </si>
  <si>
    <t>2130104</t>
  </si>
  <si>
    <t>2130105</t>
  </si>
  <si>
    <t>2130106</t>
  </si>
  <si>
    <t>2130108</t>
  </si>
  <si>
    <t>2130109</t>
  </si>
  <si>
    <t>2130110</t>
  </si>
  <si>
    <t>2130111</t>
  </si>
  <si>
    <t>2130112</t>
  </si>
  <si>
    <t>2130114</t>
  </si>
  <si>
    <t>2130119</t>
  </si>
  <si>
    <t>2130120</t>
  </si>
  <si>
    <t>2130121</t>
  </si>
  <si>
    <t>2130122</t>
  </si>
  <si>
    <t>2130124</t>
  </si>
  <si>
    <t>2130125</t>
  </si>
  <si>
    <t>2130126</t>
  </si>
  <si>
    <t>2130135</t>
  </si>
  <si>
    <t>2130142</t>
  </si>
  <si>
    <t>2130148</t>
  </si>
  <si>
    <t>2130152</t>
  </si>
  <si>
    <t>2130153</t>
  </si>
  <si>
    <t>2130199</t>
  </si>
  <si>
    <t>21302</t>
  </si>
  <si>
    <t>2130201</t>
  </si>
  <si>
    <t>2130202</t>
  </si>
  <si>
    <t>2130203</t>
  </si>
  <si>
    <t>2130204</t>
  </si>
  <si>
    <t>2130205</t>
  </si>
  <si>
    <t>2130206</t>
  </si>
  <si>
    <t>2130207</t>
  </si>
  <si>
    <t>2130209</t>
  </si>
  <si>
    <t>2130210</t>
  </si>
  <si>
    <t>2130211</t>
  </si>
  <si>
    <t>2130212</t>
  </si>
  <si>
    <t>2130213</t>
  </si>
  <si>
    <t>2130217</t>
  </si>
  <si>
    <t>2130220</t>
  </si>
  <si>
    <t>2130221</t>
  </si>
  <si>
    <t>2130223</t>
  </si>
  <si>
    <t>2130226</t>
  </si>
  <si>
    <t>2130227</t>
  </si>
  <si>
    <t>2130232</t>
  </si>
  <si>
    <t>2130234</t>
  </si>
  <si>
    <t>2130235</t>
  </si>
  <si>
    <t>2130236</t>
  </si>
  <si>
    <t>2130237</t>
  </si>
  <si>
    <t>2130299</t>
  </si>
  <si>
    <t>21303</t>
  </si>
  <si>
    <t>2130301</t>
  </si>
  <si>
    <t>2130302</t>
  </si>
  <si>
    <t>2130303</t>
  </si>
  <si>
    <t>2130304</t>
  </si>
  <si>
    <t>2130305</t>
  </si>
  <si>
    <t>2130306</t>
  </si>
  <si>
    <t>2130307</t>
  </si>
  <si>
    <t>2130308</t>
  </si>
  <si>
    <t>2130309</t>
  </si>
  <si>
    <t>2130310</t>
  </si>
  <si>
    <t>2130311</t>
  </si>
  <si>
    <t>2130312</t>
  </si>
  <si>
    <t>2130313</t>
  </si>
  <si>
    <t>2130314</t>
  </si>
  <si>
    <t>2130315</t>
  </si>
  <si>
    <t>2130316</t>
  </si>
  <si>
    <t>2130317</t>
  </si>
  <si>
    <t>2130318</t>
  </si>
  <si>
    <t>2130319</t>
  </si>
  <si>
    <t>2130321</t>
  </si>
  <si>
    <t>2130322</t>
  </si>
  <si>
    <t>2130333</t>
  </si>
  <si>
    <t>2130334</t>
  </si>
  <si>
    <t>2130335</t>
  </si>
  <si>
    <t>2130336</t>
  </si>
  <si>
    <t>2130337</t>
  </si>
  <si>
    <t>2130399</t>
  </si>
  <si>
    <t>21305</t>
  </si>
  <si>
    <t>2130501</t>
  </si>
  <si>
    <t>2130502</t>
  </si>
  <si>
    <t>2130503</t>
  </si>
  <si>
    <t>2130504</t>
  </si>
  <si>
    <t>2130505</t>
  </si>
  <si>
    <t>2130506</t>
  </si>
  <si>
    <t>2130507</t>
  </si>
  <si>
    <t>2130508</t>
  </si>
  <si>
    <t>2130550</t>
  </si>
  <si>
    <t>2130599</t>
  </si>
  <si>
    <t>21307</t>
  </si>
  <si>
    <t>2130701</t>
  </si>
  <si>
    <t>2130704</t>
  </si>
  <si>
    <t>2130705</t>
  </si>
  <si>
    <t>2130706</t>
  </si>
  <si>
    <t>2130707</t>
  </si>
  <si>
    <t>2130799</t>
  </si>
  <si>
    <t>21308</t>
  </si>
  <si>
    <t>2130801</t>
  </si>
  <si>
    <t>2130802</t>
  </si>
  <si>
    <t>2130803</t>
  </si>
  <si>
    <t>2130804</t>
  </si>
  <si>
    <t>2130805</t>
  </si>
  <si>
    <t>2130899</t>
  </si>
  <si>
    <t>21309</t>
  </si>
  <si>
    <t>2130901</t>
  </si>
  <si>
    <t>2130999</t>
  </si>
  <si>
    <t>21399</t>
  </si>
  <si>
    <t>2139901</t>
  </si>
  <si>
    <t>2139999</t>
  </si>
  <si>
    <t>214</t>
  </si>
  <si>
    <t>21401</t>
  </si>
  <si>
    <t>2140101</t>
  </si>
  <si>
    <t>2140102</t>
  </si>
  <si>
    <t>2140103</t>
  </si>
  <si>
    <t>2140104</t>
  </si>
  <si>
    <t>2140106</t>
  </si>
  <si>
    <t>2140109</t>
  </si>
  <si>
    <t>2140110</t>
  </si>
  <si>
    <t>2140111</t>
  </si>
  <si>
    <t>2140112</t>
  </si>
  <si>
    <t>2140114</t>
  </si>
  <si>
    <t>2140136</t>
  </si>
  <si>
    <t>2140199</t>
  </si>
  <si>
    <t>21402</t>
  </si>
  <si>
    <t>21403</t>
  </si>
  <si>
    <t>21405</t>
  </si>
  <si>
    <t>21406</t>
  </si>
  <si>
    <t>2140601</t>
  </si>
  <si>
    <t>2140602</t>
  </si>
  <si>
    <t>2140603</t>
  </si>
  <si>
    <t>2140699</t>
  </si>
  <si>
    <t>21499</t>
  </si>
  <si>
    <t>2149901</t>
  </si>
  <si>
    <t>2149999</t>
  </si>
  <si>
    <t>215</t>
  </si>
  <si>
    <t>21501</t>
  </si>
  <si>
    <t>2150101</t>
  </si>
  <si>
    <t>2150102</t>
  </si>
  <si>
    <t>21502</t>
  </si>
  <si>
    <t>2150299</t>
  </si>
  <si>
    <t>21503</t>
  </si>
  <si>
    <t>2150301</t>
  </si>
  <si>
    <t>2150302</t>
  </si>
  <si>
    <t>2150303</t>
  </si>
  <si>
    <t>2150399</t>
  </si>
  <si>
    <t>21505</t>
  </si>
  <si>
    <t>2150501</t>
  </si>
  <si>
    <t>2150502</t>
  </si>
  <si>
    <t>2150503</t>
  </si>
  <si>
    <t>2150505</t>
  </si>
  <si>
    <t>2150507</t>
  </si>
  <si>
    <t>2150508</t>
  </si>
  <si>
    <t>2150516</t>
  </si>
  <si>
    <t>2150517</t>
  </si>
  <si>
    <t>2150550</t>
  </si>
  <si>
    <t>2150599</t>
  </si>
  <si>
    <t>21507</t>
  </si>
  <si>
    <t>21508</t>
  </si>
  <si>
    <t>2150801</t>
  </si>
  <si>
    <t>2150802</t>
  </si>
  <si>
    <t>2150803</t>
  </si>
  <si>
    <t>2150804</t>
  </si>
  <si>
    <t>2150805</t>
  </si>
  <si>
    <t>2150806</t>
  </si>
  <si>
    <t>2150899</t>
  </si>
  <si>
    <t>21599</t>
  </si>
  <si>
    <t>2159904</t>
  </si>
  <si>
    <t>2159999</t>
  </si>
  <si>
    <t>216</t>
  </si>
  <si>
    <t>21602</t>
  </si>
  <si>
    <t>2160201</t>
  </si>
  <si>
    <t>2160202</t>
  </si>
  <si>
    <t>2160203</t>
  </si>
  <si>
    <t>2160216</t>
  </si>
  <si>
    <t>2160217</t>
  </si>
  <si>
    <t>2160218</t>
  </si>
  <si>
    <t>2160219</t>
  </si>
  <si>
    <t>2160250</t>
  </si>
  <si>
    <t>2160299</t>
  </si>
  <si>
    <t>21606</t>
  </si>
  <si>
    <t>2160601</t>
  </si>
  <si>
    <t>2160602</t>
  </si>
  <si>
    <t>2160603</t>
  </si>
  <si>
    <t>2160607</t>
  </si>
  <si>
    <t>2160699</t>
  </si>
  <si>
    <t>21699</t>
  </si>
  <si>
    <t>2169999</t>
  </si>
  <si>
    <t>217</t>
  </si>
  <si>
    <t>21701</t>
  </si>
  <si>
    <t>2170101</t>
  </si>
  <si>
    <t>2170102</t>
  </si>
  <si>
    <t>2170103</t>
  </si>
  <si>
    <t>2170104</t>
  </si>
  <si>
    <t>2170150</t>
  </si>
  <si>
    <t>2170199</t>
  </si>
  <si>
    <t>21702</t>
  </si>
  <si>
    <t>21703</t>
  </si>
  <si>
    <t>2170301</t>
  </si>
  <si>
    <t>2170302</t>
  </si>
  <si>
    <t>2170303</t>
  </si>
  <si>
    <t>2170304</t>
  </si>
  <si>
    <t>2170399</t>
  </si>
  <si>
    <t>21704</t>
  </si>
  <si>
    <t>21799</t>
  </si>
  <si>
    <t>2179902</t>
  </si>
  <si>
    <t>2179999</t>
  </si>
  <si>
    <t>220</t>
  </si>
  <si>
    <t>22001</t>
  </si>
  <si>
    <t>2200101</t>
  </si>
  <si>
    <t>2200102</t>
  </si>
  <si>
    <t>2200103</t>
  </si>
  <si>
    <t>2200104</t>
  </si>
  <si>
    <t>2200106</t>
  </si>
  <si>
    <t>2200107</t>
  </si>
  <si>
    <t>2200109</t>
  </si>
  <si>
    <t>2200112</t>
  </si>
  <si>
    <t>2200114</t>
  </si>
  <si>
    <t>2200150</t>
  </si>
  <si>
    <t>2200199</t>
  </si>
  <si>
    <t>22005</t>
  </si>
  <si>
    <t>2200501</t>
  </si>
  <si>
    <t>2200504</t>
  </si>
  <si>
    <t>2200507</t>
  </si>
  <si>
    <t>2200508</t>
  </si>
  <si>
    <t>2200509</t>
  </si>
  <si>
    <t>2200599</t>
  </si>
  <si>
    <t>22099</t>
  </si>
  <si>
    <t>221</t>
  </si>
  <si>
    <t>22101</t>
  </si>
  <si>
    <t>2210101</t>
  </si>
  <si>
    <t>2210102</t>
  </si>
  <si>
    <t>2210103</t>
  </si>
  <si>
    <t>2210104</t>
  </si>
  <si>
    <t>2210105</t>
  </si>
  <si>
    <t>2210106</t>
  </si>
  <si>
    <t>2210107</t>
  </si>
  <si>
    <t>2210108</t>
  </si>
  <si>
    <t>2210109</t>
  </si>
  <si>
    <t>2210110</t>
  </si>
  <si>
    <t>2210199</t>
  </si>
  <si>
    <t>22102</t>
  </si>
  <si>
    <t>2210201</t>
  </si>
  <si>
    <t>2210202</t>
  </si>
  <si>
    <t>2210203</t>
  </si>
  <si>
    <t>22103</t>
  </si>
  <si>
    <t>2210301</t>
  </si>
  <si>
    <t>2210302</t>
  </si>
  <si>
    <t>2210399</t>
  </si>
  <si>
    <t>222</t>
  </si>
  <si>
    <t>22201</t>
  </si>
  <si>
    <t>2220101</t>
  </si>
  <si>
    <t>2220102</t>
  </si>
  <si>
    <t>2220103</t>
  </si>
  <si>
    <t>2220104</t>
  </si>
  <si>
    <t>2220105</t>
  </si>
  <si>
    <t>2220106</t>
  </si>
  <si>
    <t>2220115</t>
  </si>
  <si>
    <t>2220150</t>
  </si>
  <si>
    <t>2220199</t>
  </si>
  <si>
    <t>22204</t>
  </si>
  <si>
    <t>2220403</t>
  </si>
  <si>
    <t>2220499</t>
  </si>
  <si>
    <t>22205</t>
  </si>
  <si>
    <t>2220511</t>
  </si>
  <si>
    <t>2220599</t>
  </si>
  <si>
    <t>224</t>
  </si>
  <si>
    <t>22401</t>
  </si>
  <si>
    <t>2240101</t>
  </si>
  <si>
    <t>2240102</t>
  </si>
  <si>
    <t>2240103</t>
  </si>
  <si>
    <t>2240104</t>
  </si>
  <si>
    <t>2240105</t>
  </si>
  <si>
    <t>2240106</t>
  </si>
  <si>
    <t>2240108</t>
  </si>
  <si>
    <t>2240109</t>
  </si>
  <si>
    <t>2240150</t>
  </si>
  <si>
    <t>2240199</t>
  </si>
  <si>
    <t>22402</t>
  </si>
  <si>
    <t>2240201</t>
  </si>
  <si>
    <t>2240202</t>
  </si>
  <si>
    <t>2240203</t>
  </si>
  <si>
    <t>2240204</t>
  </si>
  <si>
    <t>2240299</t>
  </si>
  <si>
    <t>22403</t>
  </si>
  <si>
    <t>22405</t>
  </si>
  <si>
    <t>2240501</t>
  </si>
  <si>
    <t>2240502</t>
  </si>
  <si>
    <t>2240503</t>
  </si>
  <si>
    <t>2240504</t>
  </si>
  <si>
    <t>2240505</t>
  </si>
  <si>
    <t>2240506</t>
  </si>
  <si>
    <t>2240507</t>
  </si>
  <si>
    <t>2240508</t>
  </si>
  <si>
    <t>2240509</t>
  </si>
  <si>
    <t>2240510</t>
  </si>
  <si>
    <t>2240550</t>
  </si>
  <si>
    <t>2240599</t>
  </si>
  <si>
    <t>22406</t>
  </si>
  <si>
    <t>2240601</t>
  </si>
  <si>
    <t>2240602</t>
  </si>
  <si>
    <t>2240699</t>
  </si>
  <si>
    <t>22407</t>
  </si>
  <si>
    <t>2240703</t>
  </si>
  <si>
    <t>2240704</t>
  </si>
  <si>
    <t>2240799</t>
  </si>
  <si>
    <t>22499</t>
  </si>
  <si>
    <t>2249999</t>
  </si>
  <si>
    <t>227</t>
  </si>
  <si>
    <t>232</t>
  </si>
  <si>
    <t>23203</t>
  </si>
  <si>
    <t>2320301</t>
  </si>
  <si>
    <t>2320303</t>
  </si>
  <si>
    <t>233</t>
  </si>
  <si>
    <t>23303</t>
  </si>
  <si>
    <t>229</t>
  </si>
  <si>
    <t>22902</t>
  </si>
  <si>
    <t>2290201</t>
  </si>
  <si>
    <t>22999</t>
  </si>
  <si>
    <t>2299999</t>
  </si>
  <si>
    <t>230</t>
  </si>
  <si>
    <t>23006</t>
  </si>
  <si>
    <t>2300601</t>
  </si>
  <si>
    <t>2300602</t>
  </si>
  <si>
    <t>23008</t>
  </si>
  <si>
    <t>23009</t>
  </si>
  <si>
    <t>23015</t>
  </si>
  <si>
    <t>23016</t>
  </si>
  <si>
    <t>231</t>
  </si>
  <si>
    <t>23103</t>
  </si>
  <si>
    <t>2310301</t>
  </si>
  <si>
    <t>2310303</t>
  </si>
  <si>
    <t>说明：本表将结转数分配到各个功能分类科目</t>
  </si>
  <si>
    <t>表四</t>
  </si>
  <si>
    <t>永福县2024年公共财政预算本级支出预算表（政府经济分类科目）</t>
  </si>
  <si>
    <t>单位: 万元</t>
  </si>
  <si>
    <t>经济分类科目名称</t>
  </si>
  <si>
    <r>
      <rPr>
        <b/>
        <sz val="11"/>
        <color rgb="FF000000"/>
        <rFont val="Calibri"/>
        <charset val="0"/>
      </rPr>
      <t>2024</t>
    </r>
    <r>
      <rPr>
        <b/>
        <sz val="11"/>
        <color rgb="FF000000"/>
        <rFont val="宋体"/>
        <charset val="0"/>
      </rPr>
      <t>年建议数</t>
    </r>
  </si>
  <si>
    <t>其中：</t>
  </si>
  <si>
    <t>基本支出</t>
  </si>
  <si>
    <t>项目支出</t>
  </si>
  <si>
    <t>合计</t>
  </si>
  <si>
    <t>机关工资福利支出</t>
  </si>
  <si>
    <t>　工资奖金津补贴</t>
  </si>
  <si>
    <t>　社会保障缴费</t>
  </si>
  <si>
    <t>　住房公积金</t>
  </si>
  <si>
    <t>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</si>
  <si>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</si>
  <si>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</si>
  <si>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</si>
  <si>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</si>
  <si>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</si>
  <si>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</si>
  <si>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</si>
  <si>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</si>
  <si>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</si>
  <si>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</si>
  <si>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</si>
  <si>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</si>
  <si>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</si>
  <si>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</si>
  <si>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</si>
  <si>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</si>
  <si>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</si>
  <si>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</si>
  <si>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</si>
  <si>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</si>
  <si>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</si>
  <si>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</si>
  <si>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</si>
  <si>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</si>
  <si>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</si>
  <si>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</si>
  <si>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</si>
  <si>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</si>
  <si>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</si>
  <si>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</si>
  <si>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</si>
  <si>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</si>
  <si>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</si>
  <si>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</si>
  <si>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</si>
  <si>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</si>
  <si>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</si>
  <si>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</si>
  <si>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</si>
  <si>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</si>
  <si>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</si>
  <si>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</si>
  <si>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</si>
  <si>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</si>
  <si>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</si>
  <si>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</si>
  <si>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</si>
  <si>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</si>
  <si>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</si>
  <si>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</si>
  <si>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</si>
  <si>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 xml:space="preserve">  国内债务还本</t>
  </si>
  <si>
    <t xml:space="preserve">  国外债务还本</t>
  </si>
  <si>
    <t xml:space="preserve">  上下级政府间转移性支出</t>
  </si>
  <si>
    <t xml:space="preserve">  债务转贷</t>
  </si>
  <si>
    <t xml:space="preserve">  调出资金</t>
  </si>
  <si>
    <t xml:space="preserve">  安排预算稳定调节基金</t>
  </si>
  <si>
    <t xml:space="preserve">  补充预算周转金</t>
  </si>
  <si>
    <t xml:space="preserve">  区域间转移性支出</t>
  </si>
  <si>
    <t>预备费及预留</t>
  </si>
  <si>
    <t xml:space="preserve">  预备费</t>
  </si>
  <si>
    <t xml:space="preserve">  预留</t>
  </si>
  <si>
    <t xml:space="preserve">  国家赔偿费用支出</t>
  </si>
  <si>
    <t xml:space="preserve">  对民间非营利组织和群众性自治组织补贴</t>
  </si>
  <si>
    <t xml:space="preserve">  经常性赠与</t>
  </si>
  <si>
    <t xml:space="preserve">  资本性赠与</t>
  </si>
  <si>
    <t xml:space="preserve">  其他支出</t>
  </si>
  <si>
    <t>表五</t>
  </si>
  <si>
    <t>永福县2024年公共财政预算本级支出预算表（部门经济分类科目）</t>
  </si>
  <si>
    <t>工资福利支出</t>
  </si>
  <si>
    <t>　基本工资</t>
  </si>
  <si>
    <t>　津贴补贴</t>
  </si>
  <si>
    <t>　奖金</t>
  </si>
  <si>
    <t>　伙食补助费</t>
  </si>
  <si>
    <t>　绩效工资</t>
  </si>
  <si>
    <t>　机关事业单位基本养老保险缴费</t>
  </si>
  <si>
    <t>　职业年金缴费</t>
  </si>
  <si>
    <t>　职工基本医疗保险缴费</t>
  </si>
  <si>
    <t>　公务员医疗补助缴费</t>
  </si>
  <si>
    <t>　其他社会保障缴费</t>
  </si>
  <si>
    <t>　医疗费</t>
  </si>
  <si>
    <t>商品和服务支出</t>
  </si>
  <si>
    <t>　办公费</t>
  </si>
  <si>
    <t>　印刷费</t>
  </si>
  <si>
    <t>　咨询费</t>
  </si>
  <si>
    <t xml:space="preserve">  手续费</t>
  </si>
  <si>
    <t>　水费</t>
  </si>
  <si>
    <t>　电费</t>
  </si>
  <si>
    <t>　邮电费</t>
  </si>
  <si>
    <t xml:space="preserve">  取暖费</t>
  </si>
  <si>
    <t>　物业管理费</t>
  </si>
  <si>
    <t>　差旅费</t>
  </si>
  <si>
    <t>　因公出国（境）培训费</t>
  </si>
  <si>
    <t>　维修（护）费</t>
  </si>
  <si>
    <t>　租赁费</t>
  </si>
  <si>
    <t>　会议费</t>
  </si>
  <si>
    <t>　培训费</t>
  </si>
  <si>
    <t>　公务接待费</t>
  </si>
  <si>
    <t>　专用材料费</t>
  </si>
  <si>
    <t>　被装购置费</t>
  </si>
  <si>
    <t>　专用燃料费</t>
  </si>
  <si>
    <t>　劳务费</t>
  </si>
  <si>
    <t>　委托业务费</t>
  </si>
  <si>
    <t>　工会经费</t>
  </si>
  <si>
    <t xml:space="preserve">  福利费</t>
  </si>
  <si>
    <t>　公务用车运行维护费</t>
  </si>
  <si>
    <t>　其他交通费用</t>
  </si>
  <si>
    <t>　其他商品和服务支出</t>
  </si>
  <si>
    <t>　离休费</t>
  </si>
  <si>
    <t>　退休费</t>
  </si>
  <si>
    <t>　退职（役）费</t>
  </si>
  <si>
    <t>　抚恤金</t>
  </si>
  <si>
    <t>　生活补助</t>
  </si>
  <si>
    <t>　救济费</t>
  </si>
  <si>
    <t>　医疗费补助</t>
  </si>
  <si>
    <t>　助学金</t>
  </si>
  <si>
    <t>　奖励金</t>
  </si>
  <si>
    <t>　个人农业生产补贴</t>
  </si>
  <si>
    <t>　代缴社会保险费</t>
  </si>
  <si>
    <t>　其他对个人和家庭的补助</t>
  </si>
  <si>
    <t>　国内债务付息</t>
  </si>
  <si>
    <t>　国外债务付息</t>
  </si>
  <si>
    <t>　国内债务发行费用</t>
  </si>
  <si>
    <t>资本性支出（基本建设）</t>
  </si>
  <si>
    <t>　房屋建筑物购建</t>
  </si>
  <si>
    <t xml:space="preserve">  办公设备购置</t>
  </si>
  <si>
    <t>　专用设备购置</t>
  </si>
  <si>
    <t>　基础设施建设</t>
  </si>
  <si>
    <t>　其他基本建设支出</t>
  </si>
  <si>
    <t>资本性支出</t>
  </si>
  <si>
    <t>　办公设备购置</t>
  </si>
  <si>
    <t>　大型修缮</t>
  </si>
  <si>
    <t xml:space="preserve">  信息网络及软件购置更新</t>
  </si>
  <si>
    <t>　物资储备</t>
  </si>
  <si>
    <t>　土地补偿</t>
  </si>
  <si>
    <t>　安置补助</t>
  </si>
  <si>
    <t>　地上附着物和青苗补偿</t>
  </si>
  <si>
    <t xml:space="preserve">  拆迁补偿</t>
  </si>
  <si>
    <t>　公务用车购置</t>
  </si>
  <si>
    <t xml:space="preserve">  其他交通工具购置</t>
  </si>
  <si>
    <t>　其他资本性支出</t>
  </si>
  <si>
    <t>对企业补助（基本建设）</t>
  </si>
  <si>
    <r>
      <rPr>
        <b/>
        <sz val="11"/>
        <color rgb="FF000000"/>
        <rFont val="宋体"/>
        <charset val="0"/>
      </rPr>
      <t xml:space="preserve">  </t>
    </r>
    <r>
      <rPr>
        <sz val="11"/>
        <color rgb="FF000000"/>
        <rFont val="宋体"/>
        <charset val="0"/>
      </rPr>
      <t>资本金注入（基本建设）</t>
    </r>
  </si>
  <si>
    <t>　其他对企业补助</t>
  </si>
  <si>
    <r>
      <rPr>
        <b/>
        <sz val="11"/>
        <color rgb="FF000000"/>
        <rFont val="宋体"/>
        <charset val="0"/>
      </rPr>
      <t xml:space="preserve">  </t>
    </r>
    <r>
      <rPr>
        <sz val="11"/>
        <color rgb="FF000000"/>
        <rFont val="宋体"/>
        <charset val="0"/>
      </rPr>
      <t>资本金注入</t>
    </r>
  </si>
  <si>
    <t>　费用补贴</t>
  </si>
  <si>
    <t>　利息补贴</t>
  </si>
  <si>
    <r>
      <rPr>
        <sz val="11"/>
        <color rgb="FF000000"/>
        <rFont val="Calibri"/>
        <charset val="0"/>
      </rPr>
      <t xml:space="preserve">     </t>
    </r>
    <r>
      <rPr>
        <sz val="11"/>
        <color rgb="FF000000"/>
        <rFont val="宋体"/>
        <charset val="0"/>
      </rPr>
      <t>其他资本性支出</t>
    </r>
  </si>
  <si>
    <t>　对社会保险基金补助</t>
  </si>
  <si>
    <t>　其他支出</t>
  </si>
  <si>
    <t>表六</t>
  </si>
  <si>
    <t>永福县2023年政府一般债务限额及余额情况表</t>
  </si>
  <si>
    <t>项目</t>
  </si>
  <si>
    <t>备注</t>
  </si>
  <si>
    <r>
      <rPr>
        <b/>
        <sz val="11"/>
        <rFont val="宋体"/>
        <charset val="134"/>
        <scheme val="minor"/>
      </rPr>
      <t>一、20</t>
    </r>
    <r>
      <rPr>
        <b/>
        <sz val="11"/>
        <rFont val="宋体"/>
        <charset val="134"/>
      </rPr>
      <t>22年末地方政府债务余额</t>
    </r>
  </si>
  <si>
    <r>
      <rPr>
        <b/>
        <sz val="11"/>
        <rFont val="宋体"/>
        <charset val="134"/>
        <scheme val="minor"/>
      </rPr>
      <t>二、20</t>
    </r>
    <r>
      <rPr>
        <b/>
        <sz val="11"/>
        <rFont val="宋体"/>
        <charset val="134"/>
      </rPr>
      <t>22年地方政府债务限额</t>
    </r>
  </si>
  <si>
    <t>三、、2023年地方政府一般债务发行额</t>
  </si>
  <si>
    <t>中央转贷地方的国际金融组织和外国政府政府贷款</t>
  </si>
  <si>
    <t xml:space="preserve">  </t>
  </si>
  <si>
    <t xml:space="preserve"> 2022年地方政府一般债券发行额</t>
  </si>
  <si>
    <t>四、2023年地方政府一般债务还本额</t>
  </si>
  <si>
    <t>五、2023年末地方政府一般债务余额预计执行数</t>
  </si>
  <si>
    <t>六、2023年地方财政赤字</t>
  </si>
  <si>
    <t>七、2023年地方政府一般债务余额限额</t>
  </si>
  <si>
    <t>预计数，上级财政部门尚未核定</t>
  </si>
  <si>
    <t>表七</t>
  </si>
  <si>
    <t>永福县2024年一般公共预算对下税收返还和转移支付支出预算表</t>
  </si>
  <si>
    <t>项     目</t>
  </si>
  <si>
    <t>2024年预算建议数</t>
  </si>
  <si>
    <t>一、线本级对下税收返还</t>
  </si>
  <si>
    <t>增值税税收返还支出</t>
  </si>
  <si>
    <t>消费税基数返还支出</t>
  </si>
  <si>
    <t>所得税基数返还支出</t>
  </si>
  <si>
    <t>成品油价格和税费改革税收返还支出</t>
  </si>
  <si>
    <t>自治区分享四税基数返还支出</t>
  </si>
  <si>
    <t>二、县本级对下转移支付</t>
  </si>
  <si>
    <t>（一）一般性转移支付</t>
  </si>
  <si>
    <t>体制补助支出</t>
  </si>
  <si>
    <t>均衡性转移支付支出</t>
  </si>
  <si>
    <t>贫困地区转移支付支出</t>
  </si>
  <si>
    <t>县级基本财力保障机制奖补资金支出</t>
  </si>
  <si>
    <t>结算补助支出</t>
  </si>
  <si>
    <t>资源枯竭型城市转移支付补助支出</t>
  </si>
  <si>
    <t>成品油税费改革转移支付补助支出</t>
  </si>
  <si>
    <t>基层公检法司转移支付支出</t>
  </si>
  <si>
    <t>城乡义务教育转移支付支出</t>
  </si>
  <si>
    <t>基本养老金转移支付支出</t>
  </si>
  <si>
    <t>城乡居民医疗保险转移支付支出</t>
  </si>
  <si>
    <t>农村综合改革转移支付支出</t>
  </si>
  <si>
    <t>产粮（油）大县奖励资金支出</t>
  </si>
  <si>
    <t>重点生态功能区转移支付支出</t>
  </si>
  <si>
    <t>固定数额补助支出</t>
  </si>
  <si>
    <t>其他一般性转移支付支出</t>
  </si>
  <si>
    <t>（二）专项转移支付</t>
  </si>
  <si>
    <t>一般公共服务</t>
  </si>
  <si>
    <t>外交</t>
  </si>
  <si>
    <t>国防</t>
  </si>
  <si>
    <t>教育</t>
  </si>
  <si>
    <t>科学技术</t>
  </si>
  <si>
    <t>文化体育与传媒</t>
  </si>
  <si>
    <t>社会保障和就业</t>
  </si>
  <si>
    <t>医疗卫生与计划生育</t>
  </si>
  <si>
    <t>节能环保</t>
  </si>
  <si>
    <t>城乡社区</t>
  </si>
  <si>
    <t>农林水</t>
  </si>
  <si>
    <t xml:space="preserve">    交通运输支出</t>
  </si>
  <si>
    <t>商业服务业等</t>
  </si>
  <si>
    <t>金融</t>
  </si>
  <si>
    <t>国土海洋气象等</t>
  </si>
  <si>
    <t>住房保障</t>
  </si>
  <si>
    <t>粮油物资储备</t>
  </si>
  <si>
    <t>合   计：</t>
  </si>
  <si>
    <t>说明:县级无对下税收返还、对下转移支付，故本表无数据。</t>
  </si>
  <si>
    <t>表八</t>
  </si>
  <si>
    <t>永福县2024年政府性基金预算收入预算表</t>
  </si>
  <si>
    <r>
      <rPr>
        <sz val="10"/>
        <rFont val="Arial Narrow"/>
        <charset val="0"/>
      </rPr>
      <t>2023</t>
    </r>
    <r>
      <rPr>
        <sz val="10"/>
        <rFont val="宋体"/>
        <charset val="134"/>
      </rPr>
      <t>年</t>
    </r>
  </si>
  <si>
    <r>
      <rPr>
        <sz val="10"/>
        <rFont val="Arial Narrow"/>
        <charset val="0"/>
      </rPr>
      <t>2024</t>
    </r>
    <r>
      <rPr>
        <sz val="10"/>
        <rFont val="宋体"/>
        <charset val="134"/>
      </rPr>
      <t>年预算</t>
    </r>
  </si>
  <si>
    <t>2022年
执行数</t>
  </si>
  <si>
    <r>
      <rPr>
        <sz val="10"/>
        <rFont val="宋体"/>
        <charset val="134"/>
      </rPr>
      <t>完成预算</t>
    </r>
    <r>
      <rPr>
        <sz val="10"/>
        <rFont val="Arial Narrow"/>
        <charset val="0"/>
      </rPr>
      <t>%</t>
    </r>
  </si>
  <si>
    <t>%</t>
  </si>
  <si>
    <t xml:space="preserve">   国有土地使用权出让收入</t>
  </si>
  <si>
    <t xml:space="preserve">    土地出让价款收入</t>
  </si>
  <si>
    <t xml:space="preserve">    补缴的土地价款</t>
  </si>
  <si>
    <t xml:space="preserve">    划拨土地收入</t>
  </si>
  <si>
    <t xml:space="preserve">    教育资金收入</t>
  </si>
  <si>
    <t xml:space="preserve">    农田水利建设资金收入</t>
  </si>
  <si>
    <t xml:space="preserve">    缴纳新增建设用地土地有偿使用费</t>
  </si>
  <si>
    <t xml:space="preserve">    其他土地出让收入</t>
  </si>
  <si>
    <t xml:space="preserve">  城市基础设施配套费收入</t>
  </si>
  <si>
    <t xml:space="preserve">  污水处理费</t>
  </si>
  <si>
    <t xml:space="preserve">  其他政府性基金收入</t>
  </si>
  <si>
    <t xml:space="preserve"> 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</si>
  <si>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</si>
  <si>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</si>
  <si>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</si>
  <si>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</si>
  <si>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其他政府性基金专项债务对应项目专项收入</t>
  </si>
  <si>
    <t xml:space="preserve">  其他地方自行试点项目收益专项债券对应项目专项收入</t>
  </si>
  <si>
    <t>政府性基金收入合计</t>
  </si>
  <si>
    <t>转移性收入</t>
  </si>
  <si>
    <t xml:space="preserve">  上级补助收入</t>
  </si>
  <si>
    <t xml:space="preserve">  上年结余收入</t>
  </si>
  <si>
    <t xml:space="preserve">  调入资金</t>
  </si>
  <si>
    <t>专项债券转贷收入</t>
  </si>
  <si>
    <t>收入总计</t>
  </si>
  <si>
    <t>表九</t>
  </si>
  <si>
    <t>永福县2024年政府性基金预算支出预算表</t>
  </si>
  <si>
    <r>
      <rPr>
        <sz val="10"/>
        <rFont val="宋体"/>
        <charset val="134"/>
      </rPr>
      <t>完成调整预算</t>
    </r>
    <r>
      <rPr>
        <sz val="10"/>
        <rFont val="Arial Narrow"/>
        <charset val="0"/>
      </rPr>
      <t xml:space="preserve">% </t>
    </r>
  </si>
  <si>
    <r>
      <rPr>
        <sz val="10"/>
        <rFont val="宋体"/>
        <charset val="134"/>
      </rPr>
      <t>比</t>
    </r>
    <r>
      <rPr>
        <sz val="10"/>
        <rFont val="Arial Narrow"/>
        <charset val="0"/>
      </rPr>
      <t>2023</t>
    </r>
    <r>
      <rPr>
        <sz val="10"/>
        <rFont val="宋体"/>
        <charset val="134"/>
      </rPr>
      <t>年年初预算增减</t>
    </r>
  </si>
  <si>
    <r>
      <rPr>
        <b/>
        <sz val="10"/>
        <rFont val="Arial Narrow"/>
        <charset val="0"/>
      </rPr>
      <t xml:space="preserve">  </t>
    </r>
    <r>
      <rPr>
        <b/>
        <sz val="10"/>
        <rFont val="宋体"/>
        <charset val="134"/>
      </rPr>
      <t>国家电影事业发展专项资金安排的支出</t>
    </r>
  </si>
  <si>
    <r>
      <rPr>
        <sz val="10"/>
        <rFont val="Arial Narrow"/>
        <charset val="0"/>
      </rPr>
      <t xml:space="preserve">    </t>
    </r>
    <r>
      <rPr>
        <sz val="10"/>
        <rFont val="宋体"/>
        <charset val="134"/>
      </rPr>
      <t>资助国产影片放映</t>
    </r>
  </si>
  <si>
    <r>
      <rPr>
        <sz val="10"/>
        <rFont val="Arial Narrow"/>
        <charset val="0"/>
      </rPr>
      <t xml:space="preserve">    </t>
    </r>
    <r>
      <rPr>
        <sz val="10"/>
        <rFont val="宋体"/>
        <charset val="134"/>
      </rPr>
      <t>资助城市影院</t>
    </r>
  </si>
  <si>
    <r>
      <rPr>
        <sz val="10"/>
        <rFont val="Arial Narrow"/>
        <charset val="0"/>
      </rPr>
      <t xml:space="preserve">    </t>
    </r>
    <r>
      <rPr>
        <sz val="10"/>
        <rFont val="宋体"/>
        <charset val="134"/>
      </rPr>
      <t>资助少数民族电影译制</t>
    </r>
  </si>
  <si>
    <r>
      <rPr>
        <sz val="10"/>
        <rFont val="Arial Narrow"/>
        <charset val="0"/>
      </rPr>
      <t xml:space="preserve">    </t>
    </r>
    <r>
      <rPr>
        <sz val="10"/>
        <rFont val="宋体"/>
        <charset val="134"/>
      </rPr>
      <t>其他国家电影事业发展专项资金支出</t>
    </r>
  </si>
  <si>
    <r>
      <rPr>
        <b/>
        <sz val="10"/>
        <rFont val="Arial Narrow"/>
        <charset val="0"/>
      </rPr>
      <t xml:space="preserve">  </t>
    </r>
    <r>
      <rPr>
        <b/>
        <sz val="10"/>
        <rFont val="宋体"/>
        <charset val="134"/>
      </rPr>
      <t>大中型水库移民后期扶持基金支出</t>
    </r>
  </si>
  <si>
    <r>
      <rPr>
        <sz val="10"/>
        <rFont val="Arial Narrow"/>
        <charset val="0"/>
      </rPr>
      <t xml:space="preserve">    </t>
    </r>
    <r>
      <rPr>
        <sz val="10"/>
        <rFont val="宋体"/>
        <charset val="134"/>
      </rPr>
      <t>移民补助</t>
    </r>
  </si>
  <si>
    <r>
      <rPr>
        <sz val="10"/>
        <rFont val="Arial Narrow"/>
        <charset val="0"/>
      </rPr>
      <t xml:space="preserve">    </t>
    </r>
    <r>
      <rPr>
        <sz val="10"/>
        <rFont val="宋体"/>
        <charset val="134"/>
      </rPr>
      <t>基础设施建设和经济发展</t>
    </r>
  </si>
  <si>
    <r>
      <rPr>
        <sz val="10"/>
        <rFont val="Arial Narrow"/>
        <charset val="0"/>
      </rPr>
      <t xml:space="preserve">    </t>
    </r>
    <r>
      <rPr>
        <sz val="10"/>
        <rFont val="宋体"/>
        <charset val="134"/>
      </rPr>
      <t>其他大中型水库移民后期扶持基金支出</t>
    </r>
  </si>
  <si>
    <r>
      <rPr>
        <b/>
        <sz val="10"/>
        <rFont val="Arial Narrow"/>
        <charset val="0"/>
      </rPr>
      <t xml:space="preserve">  </t>
    </r>
    <r>
      <rPr>
        <b/>
        <sz val="10"/>
        <rFont val="宋体"/>
        <charset val="134"/>
      </rPr>
      <t>小型水库移民扶助基金支出</t>
    </r>
  </si>
  <si>
    <r>
      <rPr>
        <sz val="10"/>
        <rFont val="Arial Narrow"/>
        <charset val="0"/>
      </rPr>
      <t xml:space="preserve">    </t>
    </r>
    <r>
      <rPr>
        <sz val="10"/>
        <rFont val="宋体"/>
        <charset val="134"/>
      </rPr>
      <t>其他小型水库移民扶助基金支出</t>
    </r>
  </si>
  <si>
    <r>
      <rPr>
        <b/>
        <sz val="10"/>
        <rFont val="Arial Narrow"/>
        <charset val="0"/>
      </rPr>
      <t xml:space="preserve">  </t>
    </r>
    <r>
      <rPr>
        <b/>
        <sz val="10"/>
        <rFont val="宋体"/>
        <charset val="134"/>
      </rPr>
      <t>国有土地使用权出让收入安排的支出</t>
    </r>
  </si>
  <si>
    <r>
      <rPr>
        <sz val="10"/>
        <rFont val="Arial Narrow"/>
        <charset val="0"/>
      </rPr>
      <t xml:space="preserve">    </t>
    </r>
    <r>
      <rPr>
        <sz val="10"/>
        <rFont val="宋体"/>
        <charset val="134"/>
      </rPr>
      <t>征地和拆迁补偿支出</t>
    </r>
  </si>
  <si>
    <r>
      <rPr>
        <sz val="10"/>
        <rFont val="Arial Narrow"/>
        <charset val="0"/>
      </rPr>
      <t xml:space="preserve">    </t>
    </r>
    <r>
      <rPr>
        <sz val="10"/>
        <rFont val="宋体"/>
        <charset val="134"/>
      </rPr>
      <t>土地开发支出</t>
    </r>
  </si>
  <si>
    <r>
      <rPr>
        <sz val="10"/>
        <rFont val="Arial Narrow"/>
        <charset val="0"/>
      </rPr>
      <t xml:space="preserve">    </t>
    </r>
    <r>
      <rPr>
        <sz val="10"/>
        <rFont val="宋体"/>
        <charset val="134"/>
      </rPr>
      <t>城市建设支出</t>
    </r>
  </si>
  <si>
    <r>
      <rPr>
        <sz val="10"/>
        <rFont val="Arial Narrow"/>
        <charset val="0"/>
      </rPr>
      <t xml:space="preserve">    </t>
    </r>
    <r>
      <rPr>
        <sz val="10"/>
        <rFont val="宋体"/>
        <charset val="134"/>
      </rPr>
      <t>农村基础设施建设支出</t>
    </r>
  </si>
  <si>
    <r>
      <rPr>
        <sz val="10"/>
        <rFont val="Arial Narrow"/>
        <charset val="0"/>
      </rPr>
      <t xml:space="preserve">    </t>
    </r>
    <r>
      <rPr>
        <sz val="10"/>
        <rFont val="宋体"/>
        <charset val="134"/>
      </rPr>
      <t>补助被征地农民支出</t>
    </r>
  </si>
  <si>
    <r>
      <rPr>
        <sz val="10"/>
        <rFont val="Arial Narrow"/>
        <charset val="0"/>
      </rPr>
      <t xml:space="preserve">    </t>
    </r>
    <r>
      <rPr>
        <sz val="10"/>
        <rFont val="宋体"/>
        <charset val="134"/>
      </rPr>
      <t>土地出让业务支出</t>
    </r>
  </si>
  <si>
    <r>
      <rPr>
        <sz val="10"/>
        <rFont val="Arial Narrow"/>
        <charset val="0"/>
      </rPr>
      <t xml:space="preserve">    </t>
    </r>
    <r>
      <rPr>
        <sz val="10"/>
        <rFont val="宋体"/>
        <charset val="134"/>
      </rPr>
      <t>廉租住房支出</t>
    </r>
  </si>
  <si>
    <r>
      <rPr>
        <sz val="10"/>
        <rFont val="Arial Narrow"/>
        <charset val="0"/>
      </rPr>
      <t xml:space="preserve">    </t>
    </r>
    <r>
      <rPr>
        <sz val="10"/>
        <rFont val="宋体"/>
        <charset val="134"/>
      </rPr>
      <t>支付破产或改制企业职工安置费</t>
    </r>
  </si>
  <si>
    <r>
      <rPr>
        <sz val="10"/>
        <rFont val="Arial Narrow"/>
        <charset val="0"/>
      </rPr>
      <t xml:space="preserve">    </t>
    </r>
    <r>
      <rPr>
        <sz val="10"/>
        <rFont val="宋体"/>
        <charset val="134"/>
      </rPr>
      <t>棚户区改造支出</t>
    </r>
  </si>
  <si>
    <r>
      <rPr>
        <sz val="10"/>
        <rFont val="Arial Narrow"/>
        <charset val="0"/>
      </rPr>
      <t xml:space="preserve">    </t>
    </r>
    <r>
      <rPr>
        <sz val="10"/>
        <rFont val="宋体"/>
        <charset val="134"/>
      </rPr>
      <t>公共租赁住房支出</t>
    </r>
  </si>
  <si>
    <r>
      <rPr>
        <sz val="10"/>
        <rFont val="Arial Narrow"/>
        <charset val="0"/>
      </rPr>
      <t xml:space="preserve">    </t>
    </r>
    <r>
      <rPr>
        <sz val="10"/>
        <rFont val="宋体"/>
        <charset val="134"/>
      </rPr>
      <t>农业生产发展支出</t>
    </r>
  </si>
  <si>
    <r>
      <rPr>
        <sz val="10"/>
        <rFont val="Arial Narrow"/>
        <charset val="0"/>
      </rPr>
      <t xml:space="preserve">    </t>
    </r>
    <r>
      <rPr>
        <sz val="10"/>
        <rFont val="宋体"/>
        <charset val="134"/>
      </rPr>
      <t>农村社会事业支出</t>
    </r>
  </si>
  <si>
    <r>
      <rPr>
        <sz val="10"/>
        <rFont val="Arial Narrow"/>
        <charset val="0"/>
      </rPr>
      <t xml:space="preserve">    </t>
    </r>
    <r>
      <rPr>
        <sz val="10"/>
        <rFont val="宋体"/>
        <charset val="134"/>
      </rPr>
      <t>农业农村生态环境支出</t>
    </r>
  </si>
  <si>
    <r>
      <rPr>
        <sz val="10"/>
        <rFont val="Arial Narrow"/>
        <charset val="0"/>
      </rPr>
      <t xml:space="preserve">    </t>
    </r>
    <r>
      <rPr>
        <sz val="10"/>
        <rFont val="宋体"/>
        <charset val="134"/>
      </rPr>
      <t>其他国有土地使用权出让收入安排的支出</t>
    </r>
  </si>
  <si>
    <r>
      <rPr>
        <b/>
        <sz val="10"/>
        <rFont val="Arial Narrow"/>
        <charset val="0"/>
      </rPr>
      <t xml:space="preserve">  </t>
    </r>
    <r>
      <rPr>
        <b/>
        <sz val="10"/>
        <rFont val="宋体"/>
        <charset val="134"/>
      </rPr>
      <t>城市基础设施配套费安排的支出</t>
    </r>
  </si>
  <si>
    <r>
      <rPr>
        <sz val="10"/>
        <rFont val="Arial Narrow"/>
        <charset val="0"/>
      </rPr>
      <t xml:space="preserve">    </t>
    </r>
    <r>
      <rPr>
        <sz val="10"/>
        <rFont val="宋体"/>
        <charset val="134"/>
      </rPr>
      <t>城市公共设施</t>
    </r>
  </si>
  <si>
    <r>
      <rPr>
        <sz val="10"/>
        <rFont val="Arial Narrow"/>
        <charset val="0"/>
      </rPr>
      <t xml:space="preserve">    </t>
    </r>
    <r>
      <rPr>
        <sz val="10"/>
        <rFont val="宋体"/>
        <charset val="134"/>
      </rPr>
      <t>城市环境卫生</t>
    </r>
  </si>
  <si>
    <r>
      <rPr>
        <sz val="10"/>
        <rFont val="Arial Narrow"/>
        <charset val="0"/>
      </rPr>
      <t xml:space="preserve">    </t>
    </r>
    <r>
      <rPr>
        <sz val="10"/>
        <rFont val="宋体"/>
        <charset val="134"/>
      </rPr>
      <t>公有房屋</t>
    </r>
  </si>
  <si>
    <r>
      <rPr>
        <sz val="10"/>
        <rFont val="Arial Narrow"/>
        <charset val="0"/>
      </rPr>
      <t xml:space="preserve">    </t>
    </r>
    <r>
      <rPr>
        <sz val="10"/>
        <rFont val="宋体"/>
        <charset val="134"/>
      </rPr>
      <t>城市防洪</t>
    </r>
  </si>
  <si>
    <r>
      <rPr>
        <sz val="10"/>
        <rFont val="Arial Narrow"/>
        <charset val="0"/>
      </rPr>
      <t xml:space="preserve">    </t>
    </r>
    <r>
      <rPr>
        <sz val="10"/>
        <rFont val="宋体"/>
        <charset val="134"/>
      </rPr>
      <t>其他城市基础设施配套费安排的支出</t>
    </r>
  </si>
  <si>
    <r>
      <rPr>
        <b/>
        <sz val="10"/>
        <rFont val="Arial Narrow"/>
        <charset val="0"/>
      </rPr>
      <t xml:space="preserve">  </t>
    </r>
    <r>
      <rPr>
        <b/>
        <sz val="10"/>
        <rFont val="宋体"/>
        <charset val="134"/>
      </rPr>
      <t>污水处理费安排的支出</t>
    </r>
  </si>
  <si>
    <t>　污水处理设施建设和运营</t>
  </si>
  <si>
    <t>　代征手续费</t>
  </si>
  <si>
    <t>　其他污水费安排的支出</t>
  </si>
  <si>
    <r>
      <rPr>
        <b/>
        <sz val="10"/>
        <rFont val="Arial Narrow"/>
        <charset val="0"/>
      </rPr>
      <t xml:space="preserve">  </t>
    </r>
    <r>
      <rPr>
        <b/>
        <sz val="10"/>
        <rFont val="宋体"/>
        <charset val="134"/>
      </rPr>
      <t>国有土地使用权出让收入对应专项债务收入安排的支出</t>
    </r>
  </si>
  <si>
    <t>结转的专项债2008</t>
  </si>
  <si>
    <t xml:space="preserve">  棚户区改造专项债券收入安排的支出  </t>
  </si>
  <si>
    <t xml:space="preserve">  征地和拆迁补偿支出  </t>
  </si>
  <si>
    <t xml:space="preserve">  土地开发支出  </t>
  </si>
  <si>
    <t xml:space="preserve">  其他棚户区改造专项债券收入安排的支出  </t>
  </si>
  <si>
    <r>
      <rPr>
        <b/>
        <sz val="10"/>
        <rFont val="Arial Narrow"/>
        <charset val="0"/>
      </rPr>
      <t xml:space="preserve">  </t>
    </r>
    <r>
      <rPr>
        <b/>
        <sz val="10"/>
        <rFont val="宋体"/>
        <charset val="134"/>
      </rPr>
      <t>大中型水库库区基金支出</t>
    </r>
  </si>
  <si>
    <r>
      <rPr>
        <sz val="10"/>
        <rFont val="Arial Narrow"/>
        <charset val="0"/>
      </rPr>
      <t xml:space="preserve">    </t>
    </r>
    <r>
      <rPr>
        <sz val="10"/>
        <rFont val="宋体"/>
        <charset val="134"/>
      </rPr>
      <t>解决移民遗留问题</t>
    </r>
  </si>
  <si>
    <r>
      <rPr>
        <sz val="10"/>
        <rFont val="Arial Narrow"/>
        <charset val="0"/>
      </rPr>
      <t xml:space="preserve">    </t>
    </r>
    <r>
      <rPr>
        <sz val="10"/>
        <rFont val="宋体"/>
        <charset val="134"/>
      </rPr>
      <t>库区防护工程维护</t>
    </r>
  </si>
  <si>
    <r>
      <rPr>
        <sz val="10"/>
        <rFont val="Arial Narrow"/>
        <charset val="0"/>
      </rPr>
      <t xml:space="preserve">    </t>
    </r>
    <r>
      <rPr>
        <sz val="10"/>
        <rFont val="宋体"/>
        <charset val="134"/>
      </rPr>
      <t>其他大中型水库库区基金支出</t>
    </r>
  </si>
  <si>
    <t xml:space="preserve"> 大中型水库移民后期扶持基金支出</t>
  </si>
  <si>
    <t xml:space="preserve">  移民补助</t>
  </si>
  <si>
    <t xml:space="preserve">    基础设施建设和经济发展</t>
  </si>
  <si>
    <r>
      <rPr>
        <b/>
        <sz val="10"/>
        <rFont val="Arial Narrow"/>
        <charset val="0"/>
      </rPr>
      <t xml:space="preserve">  </t>
    </r>
    <r>
      <rPr>
        <b/>
        <sz val="10"/>
        <rFont val="宋体"/>
        <charset val="134"/>
      </rPr>
      <t>其他政府性基金及对应专项债务收入安排的支出</t>
    </r>
  </si>
  <si>
    <r>
      <rPr>
        <sz val="10"/>
        <rFont val="Arial Narrow"/>
        <charset val="0"/>
      </rPr>
      <t xml:space="preserve">    </t>
    </r>
    <r>
      <rPr>
        <sz val="10"/>
        <rFont val="宋体"/>
        <charset val="134"/>
      </rPr>
      <t>其他政府性基金安排的支出</t>
    </r>
  </si>
  <si>
    <r>
      <rPr>
        <sz val="10"/>
        <rFont val="Arial Narrow"/>
        <charset val="0"/>
      </rPr>
      <t xml:space="preserve">    </t>
    </r>
    <r>
      <rPr>
        <sz val="10"/>
        <rFont val="宋体"/>
        <charset val="134"/>
      </rPr>
      <t>其他地方自行试点项目收益专项债券收入安排的支出</t>
    </r>
  </si>
  <si>
    <t>结转的专项债2000</t>
  </si>
  <si>
    <r>
      <rPr>
        <b/>
        <sz val="10"/>
        <rFont val="Arial Narrow"/>
        <charset val="0"/>
      </rPr>
      <t xml:space="preserve">  </t>
    </r>
    <r>
      <rPr>
        <b/>
        <sz val="10"/>
        <rFont val="宋体"/>
        <charset val="134"/>
      </rPr>
      <t>彩票公益金安排的支出</t>
    </r>
  </si>
  <si>
    <r>
      <rPr>
        <sz val="10"/>
        <rFont val="Arial Narrow"/>
        <charset val="0"/>
      </rPr>
      <t xml:space="preserve">    </t>
    </r>
    <r>
      <rPr>
        <sz val="10"/>
        <rFont val="宋体"/>
        <charset val="134"/>
      </rPr>
      <t>用于补充全国社会保障基金的彩票公益金支出</t>
    </r>
  </si>
  <si>
    <r>
      <rPr>
        <sz val="10"/>
        <rFont val="Arial Narrow"/>
        <charset val="0"/>
      </rPr>
      <t xml:space="preserve">    </t>
    </r>
    <r>
      <rPr>
        <sz val="10"/>
        <rFont val="宋体"/>
        <charset val="134"/>
      </rPr>
      <t>用于社会福利的彩票公益金支出</t>
    </r>
  </si>
  <si>
    <r>
      <rPr>
        <sz val="10"/>
        <rFont val="Arial Narrow"/>
        <charset val="0"/>
      </rPr>
      <t xml:space="preserve">    </t>
    </r>
    <r>
      <rPr>
        <sz val="10"/>
        <rFont val="宋体"/>
        <charset val="134"/>
      </rPr>
      <t>用于体育事业的彩票公益金支出</t>
    </r>
  </si>
  <si>
    <r>
      <rPr>
        <sz val="10"/>
        <rFont val="Arial Narrow"/>
        <charset val="0"/>
      </rPr>
      <t xml:space="preserve">    </t>
    </r>
    <r>
      <rPr>
        <sz val="10"/>
        <rFont val="宋体"/>
        <charset val="134"/>
      </rPr>
      <t>用于教育事业的彩票公益金支出</t>
    </r>
  </si>
  <si>
    <r>
      <rPr>
        <sz val="10"/>
        <rFont val="Arial Narrow"/>
        <charset val="0"/>
      </rPr>
      <t xml:space="preserve">    </t>
    </r>
    <r>
      <rPr>
        <sz val="10"/>
        <rFont val="宋体"/>
        <charset val="134"/>
      </rPr>
      <t>用于红十字事业的彩票公益金支出</t>
    </r>
  </si>
  <si>
    <r>
      <rPr>
        <sz val="10"/>
        <rFont val="Arial Narrow"/>
        <charset val="0"/>
      </rPr>
      <t xml:space="preserve">    </t>
    </r>
    <r>
      <rPr>
        <sz val="10"/>
        <rFont val="宋体"/>
        <charset val="134"/>
      </rPr>
      <t>用于残疾人事业的彩票公益金支出</t>
    </r>
  </si>
  <si>
    <r>
      <rPr>
        <sz val="10"/>
        <rFont val="Arial Narrow"/>
        <charset val="0"/>
      </rPr>
      <t xml:space="preserve">    </t>
    </r>
    <r>
      <rPr>
        <sz val="10"/>
        <rFont val="宋体"/>
        <charset val="134"/>
      </rPr>
      <t>用于文化事业的彩票公益金支出</t>
    </r>
  </si>
  <si>
    <r>
      <rPr>
        <sz val="10"/>
        <rFont val="Arial Narrow"/>
        <charset val="0"/>
      </rPr>
      <t xml:space="preserve">    </t>
    </r>
    <r>
      <rPr>
        <sz val="10"/>
        <rFont val="宋体"/>
        <charset val="134"/>
      </rPr>
      <t>用于巩固脱贫攻坚成果衔接乡村振兴的彩票公益金支出</t>
    </r>
  </si>
  <si>
    <r>
      <rPr>
        <sz val="10"/>
        <rFont val="Arial Narrow"/>
        <charset val="0"/>
      </rPr>
      <t xml:space="preserve">    </t>
    </r>
    <r>
      <rPr>
        <sz val="10"/>
        <rFont val="宋体"/>
        <charset val="134"/>
      </rPr>
      <t>用于城乡医疗救助的彩票公益金支出</t>
    </r>
  </si>
  <si>
    <r>
      <rPr>
        <sz val="10"/>
        <rFont val="Arial Narrow"/>
        <charset val="0"/>
      </rPr>
      <t xml:space="preserve">    </t>
    </r>
    <r>
      <rPr>
        <sz val="10"/>
        <rFont val="宋体"/>
        <charset val="134"/>
      </rPr>
      <t>用于其他社会公益事业的彩票公益金支出</t>
    </r>
  </si>
  <si>
    <t xml:space="preserve"> 地方政府专项债务付息支出</t>
  </si>
  <si>
    <t>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</si>
  <si>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</si>
  <si>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</si>
  <si>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</si>
  <si>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地方政府专项债务发行费用支出</t>
  </si>
  <si>
    <t xml:space="preserve">   国有土地使用权出让金债务发行费用支出</t>
  </si>
  <si>
    <t xml:space="preserve">   土地储备专项债券发行费用支出</t>
  </si>
  <si>
    <t xml:space="preserve">   棚户区改造专项债券发行费用支出</t>
  </si>
  <si>
    <t xml:space="preserve">   其他地方自行试点项目收益专项债券发行费用支出</t>
  </si>
  <si>
    <t>上年结转支出</t>
  </si>
  <si>
    <t>政府性基金支出</t>
  </si>
  <si>
    <t xml:space="preserve">  上解上级支出</t>
  </si>
  <si>
    <t xml:space="preserve">  补助下级支出</t>
  </si>
  <si>
    <t xml:space="preserve">  年终结余</t>
  </si>
  <si>
    <t xml:space="preserve">  地方政府专项债务还本支出</t>
  </si>
  <si>
    <t xml:space="preserve">   国有土地使用权出让金债务还本支出</t>
  </si>
  <si>
    <t xml:space="preserve">   土地储备专项债券还本支出</t>
  </si>
  <si>
    <t>支出总计</t>
  </si>
  <si>
    <t>表十</t>
  </si>
  <si>
    <t>永福县2024年本级政府性基金预算支出预算表</t>
  </si>
  <si>
    <t>20707</t>
  </si>
  <si>
    <t>2070701</t>
  </si>
  <si>
    <t>2070702</t>
  </si>
  <si>
    <t>2070703</t>
  </si>
  <si>
    <t>2070799</t>
  </si>
  <si>
    <t>20822</t>
  </si>
  <si>
    <t>2082201</t>
  </si>
  <si>
    <t>2082202</t>
  </si>
  <si>
    <t>2082299</t>
  </si>
  <si>
    <t>20823</t>
  </si>
  <si>
    <t>2082301</t>
  </si>
  <si>
    <t>2082302</t>
  </si>
  <si>
    <t>2082399</t>
  </si>
  <si>
    <t>21208</t>
  </si>
  <si>
    <t>2120801</t>
  </si>
  <si>
    <t>2120802</t>
  </si>
  <si>
    <t>2120803</t>
  </si>
  <si>
    <t>2120804</t>
  </si>
  <si>
    <t>2120805</t>
  </si>
  <si>
    <t>2120806</t>
  </si>
  <si>
    <t>2120807</t>
  </si>
  <si>
    <t>2120809</t>
  </si>
  <si>
    <t>2120810</t>
  </si>
  <si>
    <t>2120811</t>
  </si>
  <si>
    <t>2120814</t>
  </si>
  <si>
    <t>2120815</t>
  </si>
  <si>
    <t>2120816</t>
  </si>
  <si>
    <t>2120899</t>
  </si>
  <si>
    <t>21213</t>
  </si>
  <si>
    <t>2121301</t>
  </si>
  <si>
    <t>2121302</t>
  </si>
  <si>
    <t>2121303</t>
  </si>
  <si>
    <t>2121304</t>
  </si>
  <si>
    <t>2121399</t>
  </si>
  <si>
    <t>21214</t>
  </si>
  <si>
    <t>2121401</t>
  </si>
  <si>
    <t>2121402</t>
  </si>
  <si>
    <t>2121499</t>
  </si>
  <si>
    <t>21219</t>
  </si>
  <si>
    <t>2121901</t>
  </si>
  <si>
    <t>2121902</t>
  </si>
  <si>
    <t>2121903</t>
  </si>
  <si>
    <t>2121904</t>
  </si>
  <si>
    <t>2121905</t>
  </si>
  <si>
    <t>2121906</t>
  </si>
  <si>
    <t>2121907</t>
  </si>
  <si>
    <t>2121999</t>
  </si>
  <si>
    <t>21366</t>
  </si>
  <si>
    <t>2136601</t>
  </si>
  <si>
    <t>2136602</t>
  </si>
  <si>
    <t>2136603</t>
  </si>
  <si>
    <t>2136699</t>
  </si>
  <si>
    <t>21372</t>
  </si>
  <si>
    <t>2137201</t>
  </si>
  <si>
    <t>2137202</t>
  </si>
  <si>
    <t>22904</t>
  </si>
  <si>
    <t>2290401</t>
  </si>
  <si>
    <t>2290402</t>
  </si>
  <si>
    <t>22960</t>
  </si>
  <si>
    <t>2296001</t>
  </si>
  <si>
    <t>2296002</t>
  </si>
  <si>
    <t>2296003</t>
  </si>
  <si>
    <t>2296004</t>
  </si>
  <si>
    <t>2296005</t>
  </si>
  <si>
    <t>2296006</t>
  </si>
  <si>
    <t>2296010</t>
  </si>
  <si>
    <t>2296013</t>
  </si>
  <si>
    <t>2296099</t>
  </si>
  <si>
    <t>23204</t>
  </si>
  <si>
    <t>2320411</t>
  </si>
  <si>
    <t>2320431</t>
  </si>
  <si>
    <t>2320433</t>
  </si>
  <si>
    <t>2320498</t>
  </si>
  <si>
    <t>22304</t>
  </si>
  <si>
    <t>2330411</t>
  </si>
  <si>
    <t>2330431</t>
  </si>
  <si>
    <t>2330433</t>
  </si>
  <si>
    <t>2330498</t>
  </si>
  <si>
    <t>表十一</t>
  </si>
  <si>
    <t>永福县2023年政府专项债务限额及余额情况表</t>
  </si>
  <si>
    <r>
      <rPr>
        <b/>
        <sz val="11"/>
        <rFont val="宋体"/>
        <charset val="134"/>
        <scheme val="minor"/>
      </rPr>
      <t>一、202</t>
    </r>
    <r>
      <rPr>
        <b/>
        <sz val="11"/>
        <rFont val="宋体"/>
        <charset val="134"/>
      </rPr>
      <t>2年末地方政府债务余额</t>
    </r>
  </si>
  <si>
    <r>
      <rPr>
        <b/>
        <sz val="11"/>
        <rFont val="宋体"/>
        <charset val="134"/>
        <scheme val="minor"/>
      </rPr>
      <t>二、202</t>
    </r>
    <r>
      <rPr>
        <b/>
        <sz val="11"/>
        <rFont val="宋体"/>
        <charset val="134"/>
      </rPr>
      <t>2年地方政府债务限额</t>
    </r>
  </si>
  <si>
    <t>三、2023年地方政府债务举借数</t>
  </si>
  <si>
    <t xml:space="preserve"> 2023年地方政府专项债券发行额</t>
  </si>
  <si>
    <t>四、2023年地方政府债务还本数</t>
  </si>
  <si>
    <t>五、2023年末地方政府专项债务余额预计执行数</t>
  </si>
  <si>
    <t>六、2023年地方政府专项债务新增限额</t>
  </si>
  <si>
    <t>七、2023年地方政府债务限额</t>
  </si>
  <si>
    <t>表十二</t>
  </si>
  <si>
    <t>永福县2024年政府性基金对下转移支付支出预算表</t>
  </si>
  <si>
    <t>县本级对下转移支付</t>
  </si>
  <si>
    <t>表十三</t>
  </si>
  <si>
    <t>永福县2024年社会保险基金收支预算表</t>
  </si>
  <si>
    <t>项  目</t>
  </si>
  <si>
    <r>
      <rPr>
        <b/>
        <sz val="10"/>
        <rFont val="Arial Narrow"/>
        <charset val="0"/>
      </rPr>
      <t>2023</t>
    </r>
    <r>
      <rPr>
        <b/>
        <sz val="10"/>
        <rFont val="仿宋_GB2312"/>
        <charset val="0"/>
      </rPr>
      <t>年</t>
    </r>
  </si>
  <si>
    <r>
      <rPr>
        <b/>
        <sz val="10"/>
        <rFont val="Arial Narrow"/>
        <charset val="0"/>
      </rPr>
      <t>2024</t>
    </r>
    <r>
      <rPr>
        <b/>
        <sz val="10"/>
        <rFont val="仿宋_GB2312"/>
        <charset val="0"/>
      </rPr>
      <t>年预算</t>
    </r>
  </si>
  <si>
    <t>2021年
执行数</t>
  </si>
  <si>
    <r>
      <rPr>
        <sz val="10"/>
        <rFont val="仿宋_GB2312"/>
        <charset val="134"/>
      </rPr>
      <t xml:space="preserve">完成预算
</t>
    </r>
    <r>
      <rPr>
        <sz val="10"/>
        <rFont val="Arial Narrow"/>
        <charset val="134"/>
      </rPr>
      <t>%</t>
    </r>
  </si>
  <si>
    <t>比上年完成数增减</t>
  </si>
  <si>
    <r>
      <rPr>
        <sz val="10"/>
        <rFont val="仿宋_GB2312"/>
        <charset val="134"/>
      </rPr>
      <t>比</t>
    </r>
    <r>
      <rPr>
        <sz val="10"/>
        <rFont val="Arial Narrow"/>
        <charset val="134"/>
      </rPr>
      <t>2023</t>
    </r>
    <r>
      <rPr>
        <sz val="10"/>
        <rFont val="仿宋_GB2312"/>
        <charset val="134"/>
      </rPr>
      <t>年执行数增减</t>
    </r>
  </si>
  <si>
    <t>一、县本级社会保险基金收入合计</t>
  </si>
  <si>
    <t>（一）城乡居民基本养老保险基金</t>
  </si>
  <si>
    <t>（二）机关事业单位基本养老保险基金</t>
  </si>
  <si>
    <t>二、县本级社会保险基金支出合计</t>
  </si>
  <si>
    <t>三、县本级社会保险基金本年收支结余合计</t>
  </si>
  <si>
    <t>四、县本级社会保险基金年末累计结余合计</t>
  </si>
  <si>
    <t>表十四</t>
  </si>
  <si>
    <t>永福县2024年国有资本经营收入预算表</t>
  </si>
  <si>
    <t>2023年</t>
  </si>
  <si>
    <t>2024年预算</t>
  </si>
  <si>
    <t>完成预算%</t>
  </si>
  <si>
    <t>比2023年执行数增减</t>
  </si>
  <si>
    <t>一、利润收入</t>
  </si>
  <si>
    <t xml:space="preserve">    电力企业利润收入</t>
  </si>
  <si>
    <t xml:space="preserve">    运输企业利润收入</t>
  </si>
  <si>
    <t xml:space="preserve">    贸易企业利润收入</t>
  </si>
  <si>
    <t xml:space="preserve">    建筑施工企业利润收入</t>
  </si>
  <si>
    <t>其他国有资本经营预算企业利润收入</t>
  </si>
  <si>
    <t>二、股利、股息收入</t>
  </si>
  <si>
    <t>国有控股公司股利、股息收入</t>
  </si>
  <si>
    <t>国有参股公司股利、股息收入</t>
  </si>
  <si>
    <t>三、产权转让收入</t>
  </si>
  <si>
    <t xml:space="preserve">    国有独资企业产权转让收入</t>
  </si>
  <si>
    <t>四、清算收入</t>
  </si>
  <si>
    <t>国有独资企业清算收入</t>
  </si>
  <si>
    <t>五、其他国有资本经营收入</t>
  </si>
  <si>
    <t>国有资本经营预算收入合计</t>
  </si>
  <si>
    <t xml:space="preserve">   上年结余收入</t>
  </si>
  <si>
    <t>说明：无国资预算，故此表为空表</t>
  </si>
  <si>
    <t>表十五</t>
  </si>
  <si>
    <t xml:space="preserve"> 永福县2024年国有资本经营支出预算表</t>
  </si>
  <si>
    <t>项   目</t>
  </si>
  <si>
    <t>2024年预算数</t>
  </si>
  <si>
    <t>比2023年预算数增减</t>
  </si>
  <si>
    <t>一、国有资本经营预算支出</t>
  </si>
  <si>
    <t xml:space="preserve">    解决历史遗留问题及改革成本支出</t>
  </si>
  <si>
    <t xml:space="preserve">       国有企业改革成本支出</t>
  </si>
  <si>
    <t xml:space="preserve">       其他解决历史遗留问题及改革成本支出</t>
  </si>
  <si>
    <t xml:space="preserve">   国有企业资本金注入</t>
  </si>
  <si>
    <t xml:space="preserve">      国有经济结构调整支出</t>
  </si>
  <si>
    <t xml:space="preserve">   其他国有资本经营预算支出</t>
  </si>
  <si>
    <t xml:space="preserve">      其他国有资本经营预算支出</t>
  </si>
  <si>
    <t>国有资本经营预算支出合计</t>
  </si>
  <si>
    <t xml:space="preserve">    调出资金</t>
  </si>
  <si>
    <t xml:space="preserve">    年终结余</t>
  </si>
  <si>
    <t>表十六</t>
  </si>
  <si>
    <t xml:space="preserve"> 永福县2024年国有资本经营预算对下转移支付支出预算表</t>
  </si>
  <si>
    <t>说明：无对下转移支付，故此表为空表</t>
  </si>
  <si>
    <t>表十七</t>
  </si>
  <si>
    <t>永福县2024年度部分预算项目预算绩效目标公开表</t>
  </si>
  <si>
    <t>序号</t>
  </si>
  <si>
    <t>单位名称</t>
  </si>
  <si>
    <t>项目名称</t>
  </si>
  <si>
    <t>项目金额（万元）</t>
  </si>
  <si>
    <t>年度绩效目标</t>
  </si>
  <si>
    <t>产出指标</t>
  </si>
  <si>
    <t>效果指标</t>
  </si>
  <si>
    <t>满意度指标</t>
  </si>
  <si>
    <t>产出数量</t>
  </si>
  <si>
    <t>产出质量</t>
  </si>
  <si>
    <t>产出时效</t>
  </si>
  <si>
    <t>产出成本</t>
  </si>
  <si>
    <t>经济效益</t>
  </si>
  <si>
    <t>社会效益</t>
  </si>
  <si>
    <t>生态效益</t>
  </si>
  <si>
    <t>可持续影响</t>
  </si>
  <si>
    <t>指标内容</t>
  </si>
  <si>
    <t>指标值</t>
  </si>
  <si>
    <t>永福县机关后勤服务中心</t>
  </si>
  <si>
    <t>环境监测业务费</t>
  </si>
  <si>
    <t>为确保完成桂林市生态环境保护目标责任状关于水污染防治“加强水环境风险防控，保障饮用水水源安全，巩固生态县创建成果，建立长效管理机制。”要求，保障我县饮用水水源安全，需委托第三方公司对永福县水质自动监测站进行运维管理，以便我县水质自动监测站顺利运行。根据市生态环境局要求、全区的监测工作要点及重点生态功能区考评要求，需完成我县重点排污单位和重点生态功能区污染源企业监测，每季度监测一次，对我县重点排污单位进行有效监督，并及时完成数据上报。</t>
  </si>
  <si>
    <t>1.完成2024年永福县水质自动监测站运维和重点生态功能区污染源监督性监测;
2.发放聘用人员工资人数;
3.2024年底完成全年非道路移动机械台数。</t>
  </si>
  <si>
    <t>1.=2份
2.≥13人
3.≥16台</t>
  </si>
  <si>
    <t>1.完成2024年永福县水质自动监测站运维，确保水质自动站顺利运行，对水质进行有效监测和重点生态功能区污染源监督性监测，对我县重点排污单位进行有效监督，并及时完成数据上报；2.及时发放聘用人员工资；3.有效减少非道路移动机械污染超标排放现象，从而提升环境空气质量。</t>
  </si>
  <si>
    <t>1.2024年底完成永福县水质自动监测站运维和完成重点污染源监督性监测工作；2.每月按时发放聘用人员工资；3.2024年底前完成非道路移动机械污染排放监督抽查专项联合执法任务。</t>
  </si>
  <si>
    <t>1.非道路移动机械污染排放监督抽查专项联合执法检测费；2.2024年底完成永福县水质自动监测站运维和永福县重点生态功能区污染源监督性监测监测费；3.每月发放聘用人员工资4.2万元。</t>
  </si>
  <si>
    <t>1.≤2万元
2.≤63.4万元
3.≤54.6万元</t>
  </si>
  <si>
    <t>对水质和非道路移动机械排放进行监测和抽检，保障我县饮用水水源安全，有效减少尾气排放超标现象。对我县重点排污单位进行有效监督，确保达标排放，保障水质、空气质量得到有效管控。</t>
  </si>
  <si>
    <t>显著</t>
  </si>
  <si>
    <t>社会公众满意度</t>
  </si>
  <si>
    <t>≥90%</t>
  </si>
  <si>
    <t>永福县统计局</t>
  </si>
  <si>
    <t>第五次全国经济普查工作经费(2024年)</t>
  </si>
  <si>
    <t>全面收集我区第二产业、第三产业的发展规模、结构和效益等主要数据，全面反映我区供给侧结构性改革新进展，绿色低碳发展、数字经济、经济结构优化升级等新进程，全面掌握经济发展质量变革、效率变革、动力变革情况，对我区贯彻新发展理念、构建新发展格局、推动高质量发展情况进行统计监测，为加快推进广西统计现代化改革进程和经济社会高质量发展提供更有力的统计支撑，为研究制定国民经济和社会发展规划，提高决策和管理水平奠定基础。</t>
  </si>
  <si>
    <t>普查单位数量</t>
  </si>
  <si>
    <t>≥10000家</t>
  </si>
  <si>
    <t>普查人员安全保障率</t>
  </si>
  <si>
    <t>普查工作按计划完成率</t>
  </si>
  <si>
    <t>2024年普查登记阶段工作经费</t>
  </si>
  <si>
    <t>100万元</t>
  </si>
  <si>
    <t>普查结果为加快推进广西统计现代化改革进程和经济社会高质量发展提供更有力</t>
  </si>
  <si>
    <t>是</t>
  </si>
  <si>
    <t>普查对象满意度</t>
  </si>
  <si>
    <t>永福县交通运输局</t>
  </si>
  <si>
    <t>农村公路养护工程经费</t>
  </si>
  <si>
    <t>对在养农村公路749.615公里进行日常养护，主要实施内容为水沟疏通，路面修补，路基修复，桥梁日常养护检查，路容路貌整理。</t>
  </si>
  <si>
    <t>完成日常养护公里数</t>
  </si>
  <si>
    <t>749.615公里</t>
  </si>
  <si>
    <t>按有关部门和专家人员的验收标准，达到验收合格，并取得验收。</t>
  </si>
  <si>
    <t>按行业相关管理规定全部通过验收，验收材料完整齐备</t>
  </si>
  <si>
    <t>在规定的时间内完成指标任务</t>
  </si>
  <si>
    <t>2024年12月31日之前</t>
  </si>
  <si>
    <t>在预算内合理使用资金</t>
  </si>
  <si>
    <t>254.58万元</t>
  </si>
  <si>
    <t>改善路况</t>
  </si>
  <si>
    <t>改善</t>
  </si>
  <si>
    <t>有关道路附近居民、路上司机、群众满意度</t>
  </si>
  <si>
    <t>≥95%</t>
  </si>
  <si>
    <t>永福县环卫站</t>
  </si>
  <si>
    <t>永福县城区环境卫生市场化服务项目（环卫站）</t>
  </si>
  <si>
    <t>保障永福县城区环境卫生市场化服务项目顺利实施</t>
  </si>
  <si>
    <t>1.每月发放环卫工人工资及福利；2.垃圾车及清扫车的维护及运行；3.清扫保洁面积。</t>
  </si>
  <si>
    <t>1.≥140人
2.≥50辆
3.≥1120000平方米</t>
  </si>
  <si>
    <t>垃圾清扫率</t>
  </si>
  <si>
    <t>显著提升</t>
  </si>
  <si>
    <t>及时清扫城区垃圾</t>
  </si>
  <si>
    <t>及时</t>
  </si>
  <si>
    <t>考核合格，按合同支付费用</t>
  </si>
  <si>
    <t>≤61.09425万元</t>
  </si>
  <si>
    <t>营造良好生活环境，提升居民幸福感</t>
  </si>
  <si>
    <t>净化城区环境，减少污染</t>
  </si>
  <si>
    <t>显著减少</t>
  </si>
  <si>
    <t>城区居民满意度</t>
  </si>
  <si>
    <t>永福县罗锦镇中心校</t>
  </si>
  <si>
    <t>农村义务教育学生膳食营养补助（县级配套）</t>
  </si>
  <si>
    <t>及时按每生每月1元标准足额支付营养餐县级补助资金，保障罗锦中心校2343名义教阶段学生生活质量，提升学生身体素质。</t>
  </si>
  <si>
    <t>享受营养餐县级补助学生数</t>
  </si>
  <si>
    <t>2343人</t>
  </si>
  <si>
    <t>享受营养餐县级补助学生精准率</t>
  </si>
  <si>
    <t>营养餐县级补助资金支付及时率</t>
  </si>
  <si>
    <t>1.营养餐县级补助资金总成本；
2.营养餐县级补助资金总成本。</t>
  </si>
  <si>
    <r>
      <rPr>
        <sz val="8"/>
        <color theme="1"/>
        <rFont val="仿宋_GB2312"/>
        <charset val="134"/>
      </rPr>
      <t xml:space="preserve">1.45.6885万元
</t>
    </r>
    <r>
      <rPr>
        <sz val="7"/>
        <color theme="1"/>
        <rFont val="仿宋_GB2312"/>
        <charset val="134"/>
      </rPr>
      <t>2.1元/人.天</t>
    </r>
  </si>
  <si>
    <t>享受营养餐县级补助学生生活改善情况</t>
  </si>
  <si>
    <t>享受营养餐县级补助学生满意度</t>
  </si>
  <si>
    <t>≥85%</t>
  </si>
  <si>
    <t>中国共产党永福县委员会政法委员会</t>
  </si>
  <si>
    <t>基层社会综合治理智慧化系统建设项目经费</t>
  </si>
  <si>
    <t>以公共安全视频监控系统为基础，以县、乡、村三级综治中心为抓手、以综治信息化建设为支撑、大力推荐城乡、延伸入户的公共安全视频监控视联网工程建设，发挥“群众雪亮的眼睛”优势，动员各级各部门、社会力量和广大群众共同应用视频监控、共同参与治安防范，从而真正实现治安防控“全覆盖、无死角”</t>
  </si>
  <si>
    <t>雪亮工程设备全县覆盖率</t>
  </si>
  <si>
    <t>1.提升社会治安能力、打造“平安永福"中发挥和保障作用提升;2.项目验收合格率;3.实现功能覆盖率.</t>
  </si>
  <si>
    <t>1.提升
2.100%
3.≥95%</t>
  </si>
  <si>
    <t>项目进度完成及时率</t>
  </si>
  <si>
    <t>建设及运营维护费用</t>
  </si>
  <si>
    <t>≤100万元</t>
  </si>
  <si>
    <t>预防制止和打击违法犯罪活动，保障全县经济平稳发展</t>
  </si>
  <si>
    <t>平稳</t>
  </si>
  <si>
    <t>1.提供安全、稳定的治安环境，提高公共服务能力水平；2.数据共享率。</t>
  </si>
  <si>
    <t>1.提升
2.≥95%</t>
  </si>
  <si>
    <t>优化法治环境服务经济发展，营造和谐平安社会环境</t>
  </si>
  <si>
    <t>和谐</t>
  </si>
  <si>
    <t>雪亮工程开展的持续性</t>
  </si>
  <si>
    <t>长期</t>
  </si>
  <si>
    <t>人民群众安全感和满意度</t>
  </si>
  <si>
    <t>永福县档案馆</t>
  </si>
  <si>
    <t>农村土地确权档案数字化工作经费</t>
  </si>
  <si>
    <t>做好档案的整理、扫描、挂接、刻碟工作，使档案数字化，通过电脑可直接查到相关档案，异地备份人，永久保存。</t>
  </si>
  <si>
    <t>2024年档案整理、扫描、挂接、刻碟</t>
  </si>
  <si>
    <t>≥140万幅</t>
  </si>
  <si>
    <t>档案合格率</t>
  </si>
  <si>
    <t>项目完成时间</t>
  </si>
  <si>
    <t>2024年12月31日</t>
  </si>
  <si>
    <t>总成本控制</t>
  </si>
  <si>
    <t>≤49.5万元</t>
  </si>
  <si>
    <t>永久保存，异地备份、电子查阅</t>
  </si>
  <si>
    <t>明显提升</t>
  </si>
  <si>
    <t>农业农村局满意度</t>
  </si>
  <si>
    <t>中国共产主义青年团永福县委员会</t>
  </si>
  <si>
    <t>各乡镇共青团和预防青少年违法犯罪经费</t>
  </si>
  <si>
    <t>保障青少年法制教育、维权护爱、重点帮扶、专项整治等重点工作的顺利开展，全力提升工作水平，推动预防青少年违法犯罪工作实现新发展。</t>
  </si>
  <si>
    <t>1.年均宣传用品印刷册数、份数；2.年均预防青少年犯罪活动开展场次；3.年均受教育青少年人数。</t>
  </si>
  <si>
    <t>1.≥20000份2.≥50场
3.≥20000人</t>
  </si>
  <si>
    <t>每年活动覆盖青少年率</t>
  </si>
  <si>
    <t>每年活动按时开展率</t>
  </si>
  <si>
    <t>1.每年活动开展经费；
2.每年印制宣传品费用；
3.每年活动开展差旅费。</t>
  </si>
  <si>
    <t>1.≤7万元
2.≤6万元
3.≤4.69万元</t>
  </si>
  <si>
    <t>青少年违法犯罪人数下降率</t>
  </si>
  <si>
    <t>≥1%</t>
  </si>
  <si>
    <t>受益青少年满意度</t>
  </si>
  <si>
    <t>中国共产党永福县委员会宣传部</t>
  </si>
  <si>
    <t>全县正版办公软件升级续期预算经费</t>
  </si>
  <si>
    <t>提高了政府机关和企业事业单位信息系统的安全性，也提高单位办公效率，促进了软件版权保护环境的持续改善，对推动经济稳步增长、实施创新驱动发展战略的促进作用明显。</t>
  </si>
  <si>
    <t>完成办公电脑正版办公软件升级</t>
  </si>
  <si>
    <t>≥700台</t>
  </si>
  <si>
    <t>1.确保办公电脑正常使用正版化办公软件率；2.提升办公效率。</t>
  </si>
  <si>
    <t>1.100%
2.效果明显</t>
  </si>
  <si>
    <t>在预定时间内完成办公电脑办公软件的升级</t>
  </si>
  <si>
    <t>2004年完成</t>
  </si>
  <si>
    <t>正版办公软件升级续期预算经费，控制在预算范围内</t>
  </si>
  <si>
    <t>≤26.66万元</t>
  </si>
  <si>
    <t>提高了政府机关和企业事业单位信息系统的安全性和办公效率</t>
  </si>
  <si>
    <t>效果明显</t>
  </si>
  <si>
    <t>办公人员满意度</t>
  </si>
  <si>
    <t>永福县人力资源和社会保障局</t>
  </si>
  <si>
    <t>美丽广西服务惠民(村级综合服务中心)县级配套</t>
  </si>
  <si>
    <t>实现广大群众享受就业公共服务“三个不出村”（即职业培训信息查看、咨询、报名不出村，求职登记不出村，获取用工信息不出村）和社保服务“四个不出村”（即参保登记不出村，领取待遇不出村，权益查询不出村，社保卡服务不出村）的目标。</t>
  </si>
  <si>
    <t>村级综合服务中心建设维护数</t>
  </si>
  <si>
    <t>99行政村、社区</t>
  </si>
  <si>
    <t>加强人员队伍建设，完善各项工作制度，提高信息化水平。</t>
  </si>
  <si>
    <t>稳步提升</t>
  </si>
  <si>
    <t>村级综合服务中心建设经费拨付率</t>
  </si>
  <si>
    <t>≥80%</t>
  </si>
  <si>
    <t>六项服务费</t>
  </si>
  <si>
    <t>200元/月/村</t>
  </si>
  <si>
    <t>广大群众享受公共服务“三个不出村”和社保服务“四个不出村”服务。</t>
  </si>
  <si>
    <t>群众满意率</t>
  </si>
  <si>
    <t>永福县卫生健康局</t>
  </si>
  <si>
    <t>县补基本公共卫生服务经费</t>
  </si>
  <si>
    <t>2024年投入财政资金215.354万元，用于我县开展基本公共卫生服务项目：1.免费向居民提供基本公共卫生服务。2.开展对重点疾病及危害因素监测，有效控制疾病流行，为制定相关政策提供科学依据。3.保持重点地方病防治措施全面落实。4.开展职业病监测，最大限度的保护放射工作人员、患者和公众的健康权益。5.同时推进妇幼卫生、健康素养促进、医养结合和老年健康服务、卫生应急、计划生育等方面工作，确保服务对象及时获得相应的基本公共卫生服务。使得基本公共卫生服务达到全覆盖，不断增强人民群众获得感、幸福感、安全感。</t>
  </si>
  <si>
    <t>1.适龄儿童国家免疫规划疫苗接种率；2.7岁以下儿童健康管理率；3.0-6岁儿童眼保健和视力检查覆盖率；4.孕产妇系统管理率；5.3岁以下儿童系统管理率；6.高血压患者管理人数；7.2型糖尿病患者管理人数；8.肺结核患者管理率；9.社区在册居家严重精神病障碍患者健康管理率；10.儿童中医药健康管理率；11.老年人中医药健康管理率；12.地方病核心指标监测率；13.职业健康核心指标监测县区覆盖率。</t>
  </si>
  <si>
    <t>1.≥90%
2.≥85%
3.≥90%
4.≥90%
5.≥80%
6.≥12900人
7.≥4000人
8.≥90%
9.≥80%
10.≥65%
11.≥65%
12.≥90%
13.≥90%</t>
  </si>
  <si>
    <t>1.居民规范化电子健康档案覆盖率；2.高血压患者基层规范管理服务率；3.2型糖尿病患者基层规范管理服务率；4.65岁及以上老年人城乡社区规范健康管理服务率；5.传染病和突发公共卫生事件报告率；6.食品安全风险监测任务数据及时上报率；7.中国成人烟草流行调查应答率；8.监测点（县/区）门急诊伤害监测漏报率</t>
  </si>
  <si>
    <t>1.≥60%
2.≥60%
3.≥60%
4.≥60%
5.≥95%
6.≥90%
7.≥85%
8.≤10%</t>
  </si>
  <si>
    <t>本年项目完成时间</t>
  </si>
  <si>
    <t>12月31日前</t>
  </si>
  <si>
    <t>按照国家标准要求补助基本公共卫生服务项目人均经费</t>
  </si>
  <si>
    <t>≥85元/人</t>
  </si>
  <si>
    <t>1.城乡居民公共卫生差距；2.居民健康素养水平。</t>
  </si>
  <si>
    <t>1.不断缩小；2.不断提高。</t>
  </si>
  <si>
    <t>基本公共卫生服务水平</t>
  </si>
  <si>
    <t>不断提高</t>
  </si>
  <si>
    <t>城乡居民对基本公共卫生服务满意度</t>
  </si>
  <si>
    <t>永福县疾病预防控制中心</t>
  </si>
  <si>
    <t>县配套预防性健康体检项目</t>
  </si>
  <si>
    <t>投入资金200000元，加强防疫、 预防疾病传播，确保社会及公共场所卫生安全的需要。</t>
  </si>
  <si>
    <t>1.预防性健康体检应检尽检覆盖率；2.预防性健康体检人数。</t>
  </si>
  <si>
    <t>1.≥95%
2.≥4000人</t>
  </si>
  <si>
    <t>1.免费预防性健康体检人群范围规范率；2.预防性健康体检检测项目完整率。</t>
  </si>
  <si>
    <t>预防性健康体检证发放及时率</t>
  </si>
  <si>
    <t>投入资金</t>
  </si>
  <si>
    <t>20万元</t>
  </si>
  <si>
    <t>居民健康水平</t>
  </si>
  <si>
    <t>逐步提高</t>
  </si>
  <si>
    <t>受益群体满意度=单个满意度调查表得分/满意度调查表份数</t>
  </si>
  <si>
    <t>永福县林业局</t>
  </si>
  <si>
    <t>永福县林业局林地及森林资源变更调查工作经费</t>
  </si>
  <si>
    <t>森林督查的主要内容包括：保护发展永福县森林资源目标责任制建设和执行情况、森林资源保护管理情况、疑似图斑核查工作、对破坏森林资源问题进行查处整改和对上一年度查处整改情况开展“回头看”。森林资源“一张图”建设旨在充分利用科技手段，逐步实现森林资源的“一张图”管理、“一个体系”监测、“一套数”评价，保持森林资源管理“一张图”的现势性、准确性和时效性，为全县森林资源管理、审批、监测、执法等部门提供决策服务，为提高森林资源信息化管理水平提供技术支撑。</t>
  </si>
  <si>
    <t>森林资源'一张图'年度更新工作任务数量</t>
  </si>
  <si>
    <t>1个</t>
  </si>
  <si>
    <t>林地及森林资源变更调查工作经费资金管理合格率</t>
  </si>
  <si>
    <t>当年资金兑付率</t>
  </si>
  <si>
    <t>林地及森林资源变更调查工作成本</t>
  </si>
  <si>
    <t>18.8万元</t>
  </si>
  <si>
    <t>为全县森林资源管理、审批、监测、执法等部门提供决策服务</t>
  </si>
  <si>
    <t>有效</t>
  </si>
  <si>
    <t>≥98%</t>
  </si>
  <si>
    <t>表十八</t>
  </si>
  <si>
    <t>永福县本地区及本级2023-2024年地方政府债券发行及还本付息情况表</t>
  </si>
  <si>
    <t>本地区</t>
  </si>
  <si>
    <t>本级</t>
  </si>
  <si>
    <r>
      <rPr>
        <b/>
        <sz val="11"/>
        <rFont val="宋体"/>
        <charset val="134"/>
        <scheme val="minor"/>
      </rPr>
      <t>一、202</t>
    </r>
    <r>
      <rPr>
        <b/>
        <sz val="11"/>
        <rFont val="宋体"/>
        <charset val="134"/>
      </rPr>
      <t>3年发行预计执行数</t>
    </r>
  </si>
  <si>
    <t>（一）一般债券</t>
  </si>
  <si>
    <t xml:space="preserve">     其中：再融资债券</t>
  </si>
  <si>
    <t>（二）专项债券</t>
  </si>
  <si>
    <r>
      <rPr>
        <b/>
        <sz val="11"/>
        <rFont val="宋体"/>
        <charset val="134"/>
        <scheme val="minor"/>
      </rPr>
      <t>二、2023</t>
    </r>
    <r>
      <rPr>
        <b/>
        <sz val="11"/>
        <rFont val="宋体"/>
        <charset val="134"/>
      </rPr>
      <t>年还本预计执行数</t>
    </r>
  </si>
  <si>
    <r>
      <rPr>
        <b/>
        <sz val="11"/>
        <rFont val="宋体"/>
        <charset val="134"/>
        <scheme val="minor"/>
      </rPr>
      <t>三、202</t>
    </r>
    <r>
      <rPr>
        <b/>
        <sz val="11"/>
        <rFont val="宋体"/>
        <charset val="134"/>
      </rPr>
      <t>3年付息预计执行数</t>
    </r>
  </si>
  <si>
    <r>
      <rPr>
        <b/>
        <sz val="11"/>
        <rFont val="宋体"/>
        <charset val="134"/>
        <scheme val="minor"/>
      </rPr>
      <t>一、2</t>
    </r>
    <r>
      <rPr>
        <b/>
        <sz val="11"/>
        <rFont val="宋体"/>
        <charset val="134"/>
      </rPr>
      <t>024年还本预算数</t>
    </r>
  </si>
  <si>
    <t xml:space="preserve">           财政预算安排</t>
  </si>
  <si>
    <r>
      <rPr>
        <b/>
        <sz val="11"/>
        <rFont val="宋体"/>
        <charset val="134"/>
        <scheme val="minor"/>
      </rPr>
      <t>二、2</t>
    </r>
    <r>
      <rPr>
        <b/>
        <sz val="11"/>
        <rFont val="宋体"/>
        <charset val="134"/>
      </rPr>
      <t>024年付息预算数</t>
    </r>
  </si>
  <si>
    <t>表十九</t>
  </si>
  <si>
    <t>永福县2024年上级提前下达转移支付预算支出明细表</t>
  </si>
  <si>
    <t>业务主管处室</t>
  </si>
  <si>
    <t>资金性质</t>
  </si>
  <si>
    <t>支出功能分类科目</t>
  </si>
  <si>
    <t>政府支出经济分类</t>
  </si>
  <si>
    <t>桂财金〔2023〕111号提前下达2024年农业保险保费补贴</t>
  </si>
  <si>
    <t>27-金融股</t>
  </si>
  <si>
    <t>111-一般公共预算资金</t>
  </si>
  <si>
    <t>2130803-农业保险保费补贴</t>
  </si>
  <si>
    <t>50701-费用补贴</t>
  </si>
  <si>
    <t>桂财社〔2023〕167号提前下达中央补2024年重大传染病防控补助资金</t>
  </si>
  <si>
    <t>09-社保股</t>
  </si>
  <si>
    <t>2100409-重大公共卫生服务</t>
  </si>
  <si>
    <t>50502-商品和服务支出</t>
  </si>
  <si>
    <t>50299-其他商品和服务支出</t>
  </si>
  <si>
    <t>桂财教〔2023〕136号提前下达2024年城乡义务教育中央和自治区补助经费（家庭经济困难学生生活补助）（中央）（小学）</t>
  </si>
  <si>
    <t>07-教科文股</t>
  </si>
  <si>
    <t>2050202-小学教育</t>
  </si>
  <si>
    <t>50999-其他对个人和家庭的补助</t>
  </si>
  <si>
    <t>桂财教〔2023〕136号提前下达2024年城乡义务教育中央和自治区补助经费（家庭经济困难学生生活补助）（中央奖补）（小学）</t>
  </si>
  <si>
    <t>桂财教〔2023〕136号提前下达2024年城乡义务教育中央和自治区补助经费（家庭经济困难学生生活补助）（中央奖补）（初中）</t>
  </si>
  <si>
    <t>2050203-初中教育</t>
  </si>
  <si>
    <t>桂财教〔2023〕136号提前下达2024年城乡义务教育中央和自治区补助经费（家庭经济困难学生生活补助）（中央）（初中）</t>
  </si>
  <si>
    <t>桂财社〔2023〕161号提前下达区补2024年困难群众救助补助资金</t>
  </si>
  <si>
    <t>2081902-农村最低生活保障金支出</t>
  </si>
  <si>
    <t>50901-社会福利和救助</t>
  </si>
  <si>
    <t>桂财社〔2023〕154号提前下达中央补2024年困难群众救助补助资金</t>
  </si>
  <si>
    <t>桂财社〔2023〕171号提前下达区补2024年城乡居民基本养老保险补助经费</t>
  </si>
  <si>
    <t>2083001-财政代缴城乡居民基本养老保险费支出</t>
  </si>
  <si>
    <t>2082602-财政对城乡居民基本养老保险基金的补助</t>
  </si>
  <si>
    <t>51002-对社会保险基金补助</t>
  </si>
  <si>
    <t>市财行〔2023〕49号提前下达 2024年 农村宗教治理专项培训经费</t>
  </si>
  <si>
    <t>06-行政政法股</t>
  </si>
  <si>
    <t>2013404-宗教事务</t>
  </si>
  <si>
    <t>50203-培训费</t>
  </si>
  <si>
    <t>桂财行〔2023〕42 号提前下达 2024 年 1—7 月广西西部计划志愿者相关经费</t>
  </si>
  <si>
    <t>2012902-一般行政管理事务</t>
  </si>
  <si>
    <t>50102-社会保障缴费</t>
  </si>
  <si>
    <t>桂财教[2023]133号 2024年中等职业教育国家助学金</t>
  </si>
  <si>
    <t>2050302-中等职业教育</t>
  </si>
  <si>
    <t>桂财教[2023]133 号 2024年中等职业教育免学费</t>
  </si>
  <si>
    <t>桂整合[2023]35号2024年中央和自治区财政衔接推进乡村振兴补助资金</t>
  </si>
  <si>
    <t>10-农业股</t>
  </si>
  <si>
    <t>2130599-其他巩固脱贫攻坚成果衔接乡村振兴支出</t>
  </si>
  <si>
    <t>50302-基础设施建设</t>
  </si>
  <si>
    <t>桂财基财〔2023〕19号下达2024年农村公益事业财政奖补（中央）</t>
  </si>
  <si>
    <t>24-农村财政财务管理股</t>
  </si>
  <si>
    <t>2130701-对村级公益事业建设的补助</t>
  </si>
  <si>
    <t>桂财基财〔2023〕19号下达2024年农村综合改革工作经费（自治区）</t>
  </si>
  <si>
    <t>2130799-其他农村综合改革支出</t>
  </si>
  <si>
    <t>桂财基财〔2023〕19号下达2024年农村公益事业财政奖补（自治区）</t>
  </si>
  <si>
    <t>桂财基财〔2023〕19号下达2024年农村公益事业运行维护（自治区）</t>
  </si>
  <si>
    <t>2130707-农村综合改革示范试点补助</t>
  </si>
  <si>
    <t>桂财行〔2023〕54号广西壮族自治区财政厅关于提前下达2024年妇女儿童事业发展补助经费</t>
  </si>
  <si>
    <t>2012999-其他群众团体事务支出</t>
  </si>
  <si>
    <t>50201-办公经费</t>
  </si>
  <si>
    <t>桂财农〔2023〕115号2024年大中型水库移民后期扶持资金预算及中央水库移民扶持基金</t>
  </si>
  <si>
    <t>121-政府性基金预算资金</t>
  </si>
  <si>
    <t>2137202-基础设施建设和经济发展</t>
  </si>
  <si>
    <t>2137201-移民补助</t>
  </si>
  <si>
    <t>50305-土地征迁补偿和安置支出</t>
  </si>
  <si>
    <t>桂整合〔2023〕44号2024年中央财政林业改革发展资金</t>
  </si>
  <si>
    <t>2130234-林业草原防灾减灾</t>
  </si>
  <si>
    <t>2130205-森林资源培育</t>
  </si>
  <si>
    <t>桂财农〔2023〕113号2024年中央农业防灾减灾和水利救灾资金（动物防疫补助）</t>
  </si>
  <si>
    <t>2130108-病虫害控制</t>
  </si>
  <si>
    <t>桂整合〔2023〕41号2024年自治区库区移民发展专项资</t>
  </si>
  <si>
    <t>2130334-水利建设征地及移民支出</t>
  </si>
  <si>
    <t>桂整合〔2023〕45号2024年中央财政林业草原生态保护恢复资金</t>
  </si>
  <si>
    <t>2110501-森林管护</t>
  </si>
  <si>
    <t>2110406-自然保护地</t>
  </si>
  <si>
    <t>2110507-停伐补助</t>
  </si>
  <si>
    <t>50903-个人农业生产补贴</t>
  </si>
  <si>
    <t>2110401-生态保护</t>
  </si>
  <si>
    <t>桂整合〔2023〕47号2024年自治区财政水利发展资金</t>
  </si>
  <si>
    <t>2130306-水利工程运行与维护</t>
  </si>
  <si>
    <t>桂整合〔2023〕48号2024年自治区财政林业改革发展资金等补助市县项目资金</t>
  </si>
  <si>
    <t>2130209-森林生态效益补偿</t>
  </si>
  <si>
    <t>2130299-其他林业和草原支出</t>
  </si>
  <si>
    <t>50199-其他工资福利支出</t>
  </si>
  <si>
    <t>桂整合〔2023〕40号2024年中央财政水利发展资金（第一批）</t>
  </si>
  <si>
    <t>2130399-其他水利支出</t>
  </si>
  <si>
    <t>50399-其他资本性支出</t>
  </si>
  <si>
    <t>2130314-防汛</t>
  </si>
  <si>
    <t>2130310-水土保持</t>
  </si>
  <si>
    <t>桂财工交〔2023〕89号提前下达2024年政府还贷二级公路取消收费后补助资金</t>
  </si>
  <si>
    <t>08-经济建设股</t>
  </si>
  <si>
    <t>2140106-公路养护</t>
  </si>
  <si>
    <t>桂财工交〔2023〕90号提前下达2024年部门预算补助市县资金</t>
  </si>
  <si>
    <t>2140110-公路和运输安全</t>
  </si>
  <si>
    <t>50799-其他对企业补助</t>
  </si>
  <si>
    <t>桂财建〔2023〕134号提前下达2024年自治区总工会补助市县项目资金预算</t>
  </si>
  <si>
    <t>2012906-工会事务</t>
  </si>
  <si>
    <t>桂财工交〔20223〕79号提前下达2024年成品油税费改革转移支付增长性资金</t>
  </si>
  <si>
    <t>桂财资环〔2023〕100号提前下达2024年自然资源领域资金预算（第一批）</t>
  </si>
  <si>
    <t>2200106-自然资源利用与保护</t>
  </si>
  <si>
    <t>桂整合〔2023〕36号提前下达2024年农村危房改造中央补助资金预算</t>
  </si>
  <si>
    <t>2210105-农村危房改造</t>
  </si>
  <si>
    <t>桂财建〔2023〕139号提前下达2024年自治区储备粮油库建设维修资金和军粮供应站点供应费用补助等有关资金</t>
  </si>
  <si>
    <t>2220106-专项业务活动</t>
  </si>
  <si>
    <t>桂财建〔2023〕137号提前下达“十三五”镇级污水处理设施建设剩余补助资金</t>
  </si>
  <si>
    <t>2110302-水体</t>
  </si>
  <si>
    <t>桂财建〔2023〕131号提前下达已建成镇级污水处理设施2024年运营补助资金</t>
  </si>
  <si>
    <t>桂财工交〔2023〕98号提前下达2024年车辆购置税收入补助地方资金预算（第三批）</t>
  </si>
  <si>
    <t>2140104-公路建设</t>
  </si>
  <si>
    <t>桂财建〔2023〕150号提前下达2024年中央服务业发展资金</t>
  </si>
  <si>
    <t>2160299-其他商业流通事务支出</t>
  </si>
  <si>
    <t>桂财资环〔2023〕88号提前下达2024年自然灾害防治体系建设补助资金预算</t>
  </si>
  <si>
    <t>2240703-自然灾害救灾补助</t>
  </si>
  <si>
    <t>桂财政法〔2023〕36号提前下达2024年一村（社区）一法律顾问补助资金</t>
  </si>
  <si>
    <t>2040699-其他司法支出</t>
  </si>
  <si>
    <t>桂财行〔2023〕58 号提前下达2024年 县级统计协管员劳动报酬经费</t>
  </si>
  <si>
    <t>2010506-统计管理</t>
  </si>
  <si>
    <t>桂整合〔2023〕37号2024年中央耕地建设与利用资金</t>
  </si>
  <si>
    <t>2130135-农业生态资源保护</t>
  </si>
  <si>
    <t>2130122-农业生产发展</t>
  </si>
  <si>
    <t>桂财农〔2023〕125号2024年自治区农田建设补助配套资金</t>
  </si>
  <si>
    <t>2130153-耕地建设与利用</t>
  </si>
  <si>
    <t>桂财农〔2023〕119号2024年自治区农机化专项转移支付资金</t>
  </si>
  <si>
    <t>桂财行〔2023〕55号提前下达2024年市场监管相关补助资金</t>
  </si>
  <si>
    <t>2013899-其他市场监督管理事务</t>
  </si>
  <si>
    <t>桂财行〔2023〕56号提前下达 2024年基层组织建设经费</t>
  </si>
  <si>
    <t>2013202-一般行政管理事务</t>
  </si>
  <si>
    <t>桂财行〔2023〕39号提前下达2024年全区村两委干部大培训经费</t>
  </si>
  <si>
    <t>桂财行〔2023〕69号提前下达2024年审计机关专项补助经费</t>
  </si>
  <si>
    <t>2010899-其他审计事务支出</t>
  </si>
  <si>
    <t>桂财资环〔2023〕102号提前下达2024年自然资源领域资金预算（第二批）</t>
  </si>
  <si>
    <t>桂财农〔2023〕121号2024年自治区农业专项转移支付资金</t>
  </si>
  <si>
    <t>50204-专用材料购置费</t>
  </si>
  <si>
    <t>2130111-统计监测与信息服务</t>
  </si>
  <si>
    <t>2130114-对外交流与合作</t>
  </si>
  <si>
    <t>2130109-农产品质量安全</t>
  </si>
  <si>
    <t>2130124-农村合作经济</t>
  </si>
  <si>
    <t>50205-委托业务费</t>
  </si>
  <si>
    <t>2130106-科技转化与推广服务</t>
  </si>
  <si>
    <t>桂财综〔2023〕87 号提前下达2024年部分中央财政城镇保障性安居工程补助资金</t>
  </si>
  <si>
    <t>2210108-老旧小区改造</t>
  </si>
  <si>
    <t>2210103-棚户区改造</t>
  </si>
  <si>
    <t>桂财社〔2023〕155号提前下达中央补2024年医疗救助补助资金</t>
  </si>
  <si>
    <t>2101301-城乡医疗救助</t>
  </si>
  <si>
    <t>桂财社〔2023〕146号提前下达中央补2024年机关事业单位养老保险制度改革补助经费</t>
  </si>
  <si>
    <t>2080507-对机关事业单位基本养老保险基金的补助</t>
  </si>
  <si>
    <t>桂财社〔2023〕145号提前下达中央补2024年残疾人事业发展补助资金</t>
  </si>
  <si>
    <t>2081199-其他残疾人事业支出</t>
  </si>
  <si>
    <t>2296006-用于残疾人事业的彩票公益金支出</t>
  </si>
  <si>
    <t>桂财社〔2023〕156号提前下达中央补2024年医疗服务与保障能力提升补助资金（中医药事业传承与发展部分）</t>
  </si>
  <si>
    <t>2101799-其他中医药事务支出</t>
  </si>
  <si>
    <t>桂财社〔2023〕168号提前下达中央补2024年医疗服务与保障能力提升（公立医院综合改革）补助资金</t>
  </si>
  <si>
    <t>2109999-其他卫生健康支出</t>
  </si>
  <si>
    <t>桂财社〔2023〕149号提前下达区补2024年残疾人事业发展补助资金</t>
  </si>
  <si>
    <t>2081104-残疾人康复</t>
  </si>
  <si>
    <t>2081105-残疾人就业</t>
  </si>
  <si>
    <t>50902-助学金</t>
  </si>
  <si>
    <t>桂财社〔2023〕186号提前下达区补2024年退役军人事务转移支付资金（自主就业退役士兵一次性经济补助）</t>
  </si>
  <si>
    <t>2080901-退役士兵安置</t>
  </si>
  <si>
    <t>桂财社〔2023〕186号提前下达区补2024年退役军人事务转移支付资金</t>
  </si>
  <si>
    <t>2080899-其他优抚支出</t>
  </si>
  <si>
    <t>2101401-优抚对象医疗补助</t>
  </si>
  <si>
    <t>桂财社〔2023〕151号提前下达2024年中央和自治区就业补助资金</t>
  </si>
  <si>
    <t>2080701-就业创业服务补贴</t>
  </si>
  <si>
    <t>2080711-就业见习补贴</t>
  </si>
  <si>
    <t>桂财社〔2023〕174号提前下达区补2024年医疗救助补助资金</t>
  </si>
  <si>
    <t>桂财社〔2023〕164号提前下达中央补2024年医疗服务与保障能力提升（医疗卫生机构能力建设、卫生健康人才培养）补助资金</t>
  </si>
  <si>
    <t>桂财社〔2023〕178号提前下达区补2024年医疗卫生与计划生育事业发展专项资金</t>
  </si>
  <si>
    <t>桂财社〔2023〕143号提前下达中央补2024年城乡居民基本养老保险补助经费</t>
  </si>
  <si>
    <t>桂财社〔2023〕177号提前下达区补2024年卫生健康转移支付（医药卫生人才队伍建设、乡村医生生活补助、乡镇卫生院人员工资）资金</t>
  </si>
  <si>
    <t>2100302-乡镇卫生院</t>
  </si>
  <si>
    <t>50101-工资奖金津补贴</t>
  </si>
  <si>
    <t>2100399-其他基层医疗卫生机构支出</t>
  </si>
  <si>
    <t>桂财社〔2023〕186号提前下达区补2024年退役军人事务转移支付资金（优抚对象补助经费）</t>
  </si>
  <si>
    <t>桂财社〔2023〕186号提前下达区补2024年退役军人事务转移支付资金（春节慰问移交政府安置的军休干部经费，移交政府安置的军休干部及随军无经济收入家属、遗属医疗和生活补助经费）</t>
  </si>
  <si>
    <t>2080902-军队移交政府的离退休人员安置</t>
  </si>
  <si>
    <t>桂财社〔2023〕165号提前下达2024年中央和自治区财政基本公共卫生服务项目补助资金</t>
  </si>
  <si>
    <t>2100408-基本公共卫生服务</t>
  </si>
  <si>
    <t>桂财社〔2023〕175号提前下达区补2024年人力资源社会保障专项资金</t>
  </si>
  <si>
    <t>2080199-其他人力资源和社会保障管理事务支出</t>
  </si>
  <si>
    <t>桂财社〔2023〕136号提前下达中央补2024年优抚对象医疗保障经费（第一批）</t>
  </si>
  <si>
    <t>桂财社〔2023〕136号提前下达中央补2024年优抚对象补助经费（第一批）</t>
  </si>
  <si>
    <t>桂财社〔2023〕176号提前下达区补2024年计划生育转移支付资金（广西农村奖励奖扶（救）助）</t>
  </si>
  <si>
    <t>2100717-计划生育服务</t>
  </si>
  <si>
    <t>桂财社〔2023〕176号提前下达中央补2024年计划生育转移支付资金（计划生育特别扶助制度补助资金）</t>
  </si>
  <si>
    <t>桂财社〔2023〕176号提前下达区补2024年计划生育转移支付资金（广西城镇居民年老奖励）</t>
  </si>
  <si>
    <t>桂财社〔2023〕176号提前下达区补2024年计划生育转移支付资金（广西农村扩面（55-59周岁）奖励）</t>
  </si>
  <si>
    <t>桂财社〔2023〕176号提前下达区补2024年计划生育转移支付资金（全国计划生育家庭特别扶助）</t>
  </si>
  <si>
    <t>桂财社〔2023〕176号提前下达区补2024年计划生育转移支付资金（全国农村部分计划生育家庭奖励）</t>
  </si>
  <si>
    <t>桂财社〔2023〕176号提前下达中央补2024年计划生育转移支付资金（农村部分计划家庭奖励扶助制度补助资金）</t>
  </si>
  <si>
    <t>桂财社〔2023〕182号提前下达区补2024年福彩公益金预算指标</t>
  </si>
  <si>
    <t>2296002-用于社会福利的彩票公益金支出</t>
  </si>
  <si>
    <t>桂财社〔2023〕159号提前下达中央补2024年彩票公益金支持社会福利事业专项资金</t>
  </si>
  <si>
    <t>桂财社〔2023〕158号提前下达区补2024年民政事业发展专项资金</t>
  </si>
  <si>
    <t>2080299-其他民政管理事务支出</t>
  </si>
  <si>
    <t>桂财综〔2023〕85号提前下达中央补2024年彩票公益金支持地方社会公益事业发展资金</t>
  </si>
  <si>
    <t>桂财预（2023）146号提前下达2024年革命老区转移支付（罗锦小学综合楼）</t>
  </si>
  <si>
    <t>50601-资本性支出</t>
  </si>
  <si>
    <t>桂财教〔2023〕140号提前下达改善普通高中学校办学条件资金（中央）</t>
  </si>
  <si>
    <t>2050204-高中教育</t>
  </si>
  <si>
    <t>桂财教〔2023〕137号提前下达2024年中央现代职业教育质量提升计划资金</t>
  </si>
  <si>
    <t>桂财教〔2023〕160号提前下达2024年农村义务教育学生营养膳食补助</t>
  </si>
  <si>
    <t>桂财教〔2023〕124号提前下达2024年中小学幼儿园教师国家级和自治 区级培训计划资金（自治区）</t>
  </si>
  <si>
    <t>2050803-培训支出</t>
  </si>
  <si>
    <t>桂财教〔2023〕125号提前下达2024年非营利性民办中小学幼儿园专职保安员配备补助经费（自治区）</t>
  </si>
  <si>
    <t>2050299-其他普通教育支出</t>
  </si>
  <si>
    <t>桂财教〔2023〕129号提前下达2024年公共体育场馆向社会免费或低收费开放补助资金</t>
  </si>
  <si>
    <t>2070307-体育场馆</t>
  </si>
  <si>
    <t>桂财教〔2023〕145号提前下达2024年义务教育薄弱环节改善与能力提升补助资金</t>
  </si>
  <si>
    <t>桂财教〔2023〕147号提前下达2024年就读普通高中的库区移民子女和 在原国家扶贫开发工作重点县就读的普通高中学生免学费补助资金</t>
  </si>
  <si>
    <t>桂财教〔2023〕163号提前下达2024年中央补助地方公共文化服务体系建设资金</t>
  </si>
  <si>
    <t>2070199-其他文化和旅游支出</t>
  </si>
  <si>
    <t>桂财教〔2023〕139号提前下达2024年支持学前发展中央和自治区资金（民办普惠性幼儿园发展资金）（自治区）</t>
  </si>
  <si>
    <t>2050201-学前教育</t>
  </si>
  <si>
    <t>桂财教〔2023〕139号提前下达2024年支持学前发展中央和自治区资金（免保教费补助）（自治区）</t>
  </si>
  <si>
    <t>桂财教〔2023〕139号提前下达2024年支持学前发展中央和自治区资金（民办普惠性幼儿园发展资金）（扩大学前教育资源补助资金）（中央）</t>
  </si>
  <si>
    <t>桂财教〔2023〕139号提前下达2024年支持学前发展中央和自治区资金（免保教费补助）（中央）</t>
  </si>
  <si>
    <t>桂财教〔2023〕126号提前下达2024年特殊教育补助资金</t>
  </si>
  <si>
    <t>50306-设备购置</t>
  </si>
  <si>
    <t>桂财教〔2023〕152号提前下达2024年自治区教育项目经费</t>
  </si>
  <si>
    <t>50501-工资福利支出</t>
  </si>
  <si>
    <t>桂财教〔2023〕146号提前下达2024年普通高中学生资助中央和自治区补助资金（助学金）（中央）</t>
  </si>
  <si>
    <t>桂财教〔2023〕146号提前下达2024年普通高中学生资助中央和自治区补助资金（免学杂费）（自治区）</t>
  </si>
  <si>
    <t>桂财教〔2023〕146号提前下达2024年普通高中学生资助中央和自治区补助资金（助学金）（自治区）</t>
  </si>
  <si>
    <t>桂财教〔2023〕146号提前下达2024年普通高中学生资助中央和自治区补助资金（免学杂费）（中央）</t>
  </si>
  <si>
    <t>桂财教〔2023〕154号提前下达2024年公共图书馆、文化馆（站）免费开放补助资金（中央）</t>
  </si>
  <si>
    <t>桂财教〔2023〕154号提前下达2024年公共图书馆、文化馆（站）免费开放补助资金（自治区）</t>
  </si>
  <si>
    <t>桂财教〔2023〕136号提前下达2024年城乡义务教育中央和自治区补助经费（乡村教师补助）（自治区）</t>
  </si>
  <si>
    <t>桂财教〔2023〕136号提前下达2024年城乡义务教育中央和自治区补助经费（校舍安全保障机制补助）（中央）</t>
  </si>
  <si>
    <t>桂财教〔2023〕136号提前下达2024年城乡义务教育中央和自治区补助经费（公用经费）（自治区）</t>
  </si>
  <si>
    <t>桂财教〔2023〕136号提前下达2024年城乡义务教育中央和自治区补助经费（特岗教师生活补助）（中央）</t>
  </si>
  <si>
    <t>桂财教〔2023〕136号提前下达2024年城乡义务教育中央和自治区补助经费（公用经费）（中央）</t>
  </si>
  <si>
    <t>桂财教〔2023〕148号提前下达2024年中职自治区人民政府奖学金</t>
  </si>
  <si>
    <t>桂财教〔2023〕148号提前下达2024年家庭经济困难大学新生入学资助经费</t>
  </si>
  <si>
    <t>桂财教〔2023〕121号提前下达2024年自治区补助市县广电项目资金（广西本地节目地面数字电视覆盖网台站运行维护）</t>
  </si>
  <si>
    <t>2070899-其他广播电视支出</t>
  </si>
  <si>
    <t>桂财教〔2023〕121号提前下达2024年自治区补助市县广电项目资金（村级、乡镇级台站运行维护费）</t>
  </si>
  <si>
    <t>桂财金〔2023〕119号提前下达2024年普惠金融发展专项资金预算</t>
  </si>
  <si>
    <t>2130804-创业担保贷款贴息及奖补</t>
  </si>
  <si>
    <t>50702-利息补贴</t>
  </si>
  <si>
    <t>桂财社〔2023〕160号提前下达中央补2024年医疗服务与保障能力提升补助资金（医疗保障服务能力建设部分）</t>
  </si>
  <si>
    <t>2101599-其他医疗保障管理事务支出</t>
  </si>
  <si>
    <t>50209-维修（护）费</t>
  </si>
  <si>
    <t>桂财社〔2023〕166号提前下达2024年中央和自治区财政基本药物制度补助资金</t>
  </si>
  <si>
    <t>桂整合〔2023〕38号2024年中央农业相关转移支付资金</t>
  </si>
  <si>
    <t>说明：不含财力性转移支付编入预算项目，不含涉密文件</t>
  </si>
</sst>
</file>

<file path=xl/styles.xml><?xml version="1.0" encoding="utf-8"?>
<styleSheet xmlns="http://schemas.openxmlformats.org/spreadsheetml/2006/main">
  <numFmts count="11">
    <numFmt numFmtId="176" formatCode="#,##0_);[Red]\(#,##0\)"/>
    <numFmt numFmtId="177" formatCode="_-* #,##0_-;\-* #,##0_-;_-* &quot;-&quot;_-;_-@_-"/>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8" formatCode="#,##0_ "/>
    <numFmt numFmtId="179" formatCode="0.0_ "/>
    <numFmt numFmtId="180" formatCode="#,##0.00_ "/>
    <numFmt numFmtId="181" formatCode="0_ "/>
    <numFmt numFmtId="182" formatCode="_ * #,##0_ ;_ * \-#,##0_ ;_ * &quot;-&quot;??_ ;_ @_ "/>
  </numFmts>
  <fonts count="96">
    <font>
      <sz val="12"/>
      <name val="宋体"/>
      <charset val="134"/>
    </font>
    <font>
      <sz val="11"/>
      <color indexed="8"/>
      <name val="宋体"/>
      <charset val="134"/>
      <scheme val="minor"/>
    </font>
    <font>
      <b/>
      <sz val="16"/>
      <name val="宋体"/>
      <charset val="134"/>
    </font>
    <font>
      <b/>
      <sz val="14"/>
      <name val="宋体"/>
      <charset val="134"/>
    </font>
    <font>
      <sz val="10"/>
      <name val="Arial"/>
      <charset val="0"/>
    </font>
    <font>
      <sz val="11"/>
      <color theme="1"/>
      <name val="宋体"/>
      <charset val="134"/>
      <scheme val="minor"/>
    </font>
    <font>
      <sz val="11"/>
      <color theme="1"/>
      <name val="方正小标宋_GBK"/>
      <charset val="134"/>
    </font>
    <font>
      <b/>
      <sz val="11"/>
      <color theme="1"/>
      <name val="宋体"/>
      <charset val="134"/>
      <scheme val="minor"/>
    </font>
    <font>
      <sz val="18"/>
      <name val="方正小标宋_GBK"/>
      <charset val="134"/>
    </font>
    <font>
      <sz val="11"/>
      <name val="宋体"/>
      <charset val="134"/>
      <scheme val="minor"/>
    </font>
    <font>
      <b/>
      <sz val="11"/>
      <name val="宋体"/>
      <charset val="134"/>
      <scheme val="minor"/>
    </font>
    <font>
      <sz val="9"/>
      <color theme="1"/>
      <name val="仿宋_GB2312"/>
      <charset val="134"/>
    </font>
    <font>
      <sz val="10"/>
      <color theme="1"/>
      <name val="仿宋_GB2312"/>
      <charset val="134"/>
    </font>
    <font>
      <sz val="8"/>
      <color theme="1"/>
      <name val="仿宋_GB2312"/>
      <charset val="134"/>
    </font>
    <font>
      <b/>
      <sz val="20"/>
      <color theme="1"/>
      <name val="仿宋_GB2312"/>
      <charset val="134"/>
    </font>
    <font>
      <b/>
      <sz val="9"/>
      <color theme="1"/>
      <name val="仿宋_GB2312"/>
      <charset val="134"/>
    </font>
    <font>
      <sz val="9"/>
      <name val="仿宋_GB2312"/>
      <charset val="134"/>
    </font>
    <font>
      <sz val="7"/>
      <color theme="1"/>
      <name val="仿宋_GB2312"/>
      <charset val="134"/>
    </font>
    <font>
      <b/>
      <sz val="8"/>
      <color theme="1"/>
      <name val="仿宋_GB2312"/>
      <charset val="134"/>
    </font>
    <font>
      <sz val="8"/>
      <name val="仿宋_GB2312"/>
      <charset val="134"/>
    </font>
    <font>
      <sz val="6"/>
      <color theme="1"/>
      <name val="仿宋_GB2312"/>
      <charset val="134"/>
    </font>
    <font>
      <b/>
      <sz val="11"/>
      <name val="宋体"/>
      <charset val="134"/>
    </font>
    <font>
      <sz val="11"/>
      <color indexed="8"/>
      <name val="宋体"/>
      <charset val="134"/>
    </font>
    <font>
      <sz val="11"/>
      <name val="宋体"/>
      <charset val="134"/>
    </font>
    <font>
      <b/>
      <sz val="11"/>
      <color indexed="8"/>
      <name val="宋体"/>
      <charset val="134"/>
    </font>
    <font>
      <sz val="11"/>
      <name val="方正仿宋_GBK"/>
      <charset val="134"/>
    </font>
    <font>
      <b/>
      <sz val="16"/>
      <name val="Arial Narrow"/>
      <charset val="0"/>
    </font>
    <font>
      <sz val="11"/>
      <name val="Arial Narrow"/>
      <charset val="0"/>
    </font>
    <font>
      <sz val="10"/>
      <name val="Arial Narrow"/>
      <charset val="0"/>
    </font>
    <font>
      <b/>
      <sz val="10"/>
      <name val="宋体"/>
      <charset val="134"/>
    </font>
    <font>
      <b/>
      <sz val="10"/>
      <name val="Arial Narrow"/>
      <charset val="0"/>
    </font>
    <font>
      <sz val="10"/>
      <name val="仿宋_GB2312"/>
      <charset val="134"/>
    </font>
    <font>
      <b/>
      <sz val="12"/>
      <name val="Arial Narrow"/>
      <charset val="0"/>
    </font>
    <font>
      <sz val="11"/>
      <color indexed="8"/>
      <name val="仿宋_GB2312"/>
      <charset val="134"/>
    </font>
    <font>
      <sz val="12"/>
      <name val="Arial Narrow"/>
      <charset val="0"/>
    </font>
    <font>
      <b/>
      <sz val="16"/>
      <name val="宋体"/>
      <charset val="134"/>
      <scheme val="minor"/>
    </font>
    <font>
      <b/>
      <sz val="12"/>
      <name val="宋体"/>
      <charset val="134"/>
    </font>
    <font>
      <sz val="12"/>
      <name val="仿宋_GB2312"/>
      <charset val="134"/>
    </font>
    <font>
      <sz val="10"/>
      <name val="宋体"/>
      <charset val="134"/>
    </font>
    <font>
      <b/>
      <sz val="12"/>
      <color rgb="FFFF0000"/>
      <name val="宋体"/>
      <charset val="134"/>
    </font>
    <font>
      <sz val="11"/>
      <color rgb="FFFF0000"/>
      <name val="宋体"/>
      <charset val="134"/>
    </font>
    <font>
      <sz val="22"/>
      <name val="方正小标宋简体"/>
      <charset val="134"/>
    </font>
    <font>
      <sz val="11"/>
      <color indexed="8"/>
      <name val="Calibri"/>
      <charset val="0"/>
    </font>
    <font>
      <b/>
      <sz val="11"/>
      <color indexed="8"/>
      <name val="Calibri"/>
      <charset val="0"/>
    </font>
    <font>
      <b/>
      <sz val="11"/>
      <color rgb="FF000000"/>
      <name val="Calibri"/>
      <charset val="0"/>
    </font>
    <font>
      <sz val="11"/>
      <color rgb="FF000000"/>
      <name val="宋体"/>
      <charset val="0"/>
    </font>
    <font>
      <b/>
      <sz val="11"/>
      <color rgb="FF000000"/>
      <name val="宋体"/>
      <charset val="0"/>
    </font>
    <font>
      <sz val="11"/>
      <color rgb="FF000000"/>
      <name val="Calibri"/>
      <charset val="0"/>
    </font>
    <font>
      <b/>
      <sz val="16"/>
      <color indexed="8"/>
      <name val="Calibri"/>
      <charset val="0"/>
    </font>
    <font>
      <b/>
      <sz val="11"/>
      <color indexed="8"/>
      <name val="宋体"/>
      <charset val="134"/>
      <scheme val="minor"/>
    </font>
    <font>
      <b/>
      <sz val="11"/>
      <color indexed="8"/>
      <name val="Calibri"/>
      <charset val="134"/>
    </font>
    <font>
      <sz val="11"/>
      <color indexed="8"/>
      <name val="Calibri"/>
      <charset val="134"/>
    </font>
    <font>
      <sz val="12"/>
      <name val="宋体"/>
      <charset val="134"/>
      <scheme val="minor"/>
    </font>
    <font>
      <sz val="16"/>
      <name val="宋体"/>
      <charset val="134"/>
    </font>
    <font>
      <b/>
      <sz val="10"/>
      <name val="宋体"/>
      <charset val="134"/>
      <scheme val="minor"/>
    </font>
    <font>
      <b/>
      <sz val="12"/>
      <name val="宋体"/>
      <charset val="134"/>
      <scheme val="minor"/>
    </font>
    <font>
      <sz val="10"/>
      <name val="宋体"/>
      <charset val="134"/>
      <scheme val="minor"/>
    </font>
    <font>
      <sz val="10"/>
      <name val="宋体"/>
      <charset val="0"/>
    </font>
    <font>
      <b/>
      <sz val="10"/>
      <name val="宋体"/>
      <charset val="0"/>
    </font>
    <font>
      <b/>
      <sz val="12"/>
      <name val="仿宋_GB2312"/>
      <charset val="134"/>
    </font>
    <font>
      <b/>
      <sz val="11"/>
      <name val="仿宋_GB2312"/>
      <charset val="134"/>
    </font>
    <font>
      <b/>
      <sz val="11"/>
      <name val="Arial Narrow"/>
      <charset val="0"/>
    </font>
    <font>
      <sz val="11"/>
      <color theme="1"/>
      <name val="Arial Narrow"/>
      <charset val="0"/>
    </font>
    <font>
      <b/>
      <sz val="11"/>
      <color theme="1"/>
      <name val="Arial Narrow"/>
      <charset val="0"/>
    </font>
    <font>
      <b/>
      <sz val="24"/>
      <name val="方正小标宋简体"/>
      <charset val="134"/>
    </font>
    <font>
      <sz val="12"/>
      <name val="Times New Roman"/>
      <charset val="0"/>
    </font>
    <font>
      <sz val="24"/>
      <name val="方正小标宋简体"/>
      <charset val="134"/>
    </font>
    <font>
      <sz val="18"/>
      <name val="黑体"/>
      <charset val="134"/>
    </font>
    <font>
      <sz val="14"/>
      <name val="仿宋_GB2312"/>
      <charset val="134"/>
    </font>
    <font>
      <sz val="18"/>
      <name val="仿宋_GB2312"/>
      <charset val="134"/>
    </font>
    <font>
      <sz val="16"/>
      <name val="Arial Narrow"/>
      <charset val="0"/>
    </font>
    <font>
      <b/>
      <sz val="36"/>
      <name val="宋体"/>
      <charset val="0"/>
    </font>
    <font>
      <b/>
      <sz val="36"/>
      <name val="Arial Narrow"/>
      <charset val="0"/>
    </font>
    <font>
      <sz val="24"/>
      <name val="Arial Narrow"/>
      <charset val="0"/>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9"/>
      <name val="宋体"/>
      <charset val="134"/>
    </font>
    <font>
      <b/>
      <sz val="10"/>
      <name val="仿宋_GB2312"/>
      <charset val="0"/>
    </font>
    <font>
      <sz val="10"/>
      <name val="Arial Narrow"/>
      <charset val="134"/>
    </font>
  </fonts>
  <fills count="34">
    <fill>
      <patternFill patternType="none"/>
    </fill>
    <fill>
      <patternFill patternType="gray125"/>
    </fill>
    <fill>
      <patternFill patternType="solid">
        <fgColor indexed="22"/>
        <bgColor indexed="64"/>
      </patternFill>
    </fill>
    <fill>
      <patternFill patternType="solid">
        <fgColor theme="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style="thin">
        <color indexed="8"/>
      </bottom>
      <diagonal/>
    </border>
    <border>
      <left/>
      <right style="thin">
        <color auto="1"/>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64">
    <xf numFmtId="0" fontId="0" fillId="0" borderId="0">
      <alignment vertical="center"/>
    </xf>
    <xf numFmtId="42" fontId="5" fillId="0" borderId="0" applyFont="0" applyFill="0" applyBorder="0" applyAlignment="0" applyProtection="0">
      <alignment vertical="center"/>
    </xf>
    <xf numFmtId="0" fontId="0" fillId="0" borderId="0"/>
    <xf numFmtId="0" fontId="75" fillId="8" borderId="0" applyNumberFormat="0" applyBorder="0" applyAlignment="0" applyProtection="0">
      <alignment vertical="center"/>
    </xf>
    <xf numFmtId="0" fontId="79" fillId="14" borderId="2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5" fillId="5" borderId="0" applyNumberFormat="0" applyBorder="0" applyAlignment="0" applyProtection="0">
      <alignment vertical="center"/>
    </xf>
    <xf numFmtId="0" fontId="77" fillId="12" borderId="0" applyNumberFormat="0" applyBorder="0" applyAlignment="0" applyProtection="0">
      <alignment vertical="center"/>
    </xf>
    <xf numFmtId="43" fontId="0" fillId="0" borderId="0" applyFont="0" applyFill="0" applyBorder="0" applyAlignment="0" applyProtection="0">
      <alignment vertical="center"/>
    </xf>
    <xf numFmtId="0" fontId="74" fillId="17" borderId="0" applyNumberFormat="0" applyBorder="0" applyAlignment="0" applyProtection="0">
      <alignment vertical="center"/>
    </xf>
    <xf numFmtId="0" fontId="80" fillId="0" borderId="0" applyNumberFormat="0" applyFill="0" applyBorder="0" applyAlignment="0" applyProtection="0">
      <alignment vertical="center"/>
    </xf>
    <xf numFmtId="9" fontId="0" fillId="0" borderId="0" applyFont="0" applyFill="0" applyBorder="0" applyAlignment="0" applyProtection="0">
      <alignment vertical="center"/>
    </xf>
    <xf numFmtId="0" fontId="82" fillId="0" borderId="0" applyNumberFormat="0" applyFill="0" applyBorder="0" applyAlignment="0" applyProtection="0">
      <alignment vertical="center"/>
    </xf>
    <xf numFmtId="0" fontId="5" fillId="18" borderId="24" applyNumberFormat="0" applyFont="0" applyAlignment="0" applyProtection="0">
      <alignment vertical="center"/>
    </xf>
    <xf numFmtId="0" fontId="0" fillId="0" borderId="0">
      <alignment vertical="center"/>
    </xf>
    <xf numFmtId="0" fontId="74" fillId="21" borderId="0" applyNumberFormat="0" applyBorder="0" applyAlignment="0" applyProtection="0">
      <alignment vertical="center"/>
    </xf>
    <xf numFmtId="0" fontId="81"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90" fillId="0" borderId="28" applyNumberFormat="0" applyFill="0" applyAlignment="0" applyProtection="0">
      <alignment vertical="center"/>
    </xf>
    <xf numFmtId="0" fontId="92" fillId="0" borderId="28" applyNumberFormat="0" applyFill="0" applyAlignment="0" applyProtection="0">
      <alignment vertical="center"/>
    </xf>
    <xf numFmtId="0" fontId="74" fillId="26" borderId="0" applyNumberFormat="0" applyBorder="0" applyAlignment="0" applyProtection="0">
      <alignment vertical="center"/>
    </xf>
    <xf numFmtId="0" fontId="81" fillId="0" borderId="23" applyNumberFormat="0" applyFill="0" applyAlignment="0" applyProtection="0">
      <alignment vertical="center"/>
    </xf>
    <xf numFmtId="0" fontId="0" fillId="0" borderId="0"/>
    <xf numFmtId="0" fontId="74" fillId="29" borderId="0" applyNumberFormat="0" applyBorder="0" applyAlignment="0" applyProtection="0">
      <alignment vertical="center"/>
    </xf>
    <xf numFmtId="0" fontId="91" fillId="11" borderId="29" applyNumberFormat="0" applyAlignment="0" applyProtection="0">
      <alignment vertical="center"/>
    </xf>
    <xf numFmtId="0" fontId="76" fillId="11" borderId="22" applyNumberFormat="0" applyAlignment="0" applyProtection="0">
      <alignment vertical="center"/>
    </xf>
    <xf numFmtId="177" fontId="0" fillId="0" borderId="0" applyFont="0" applyFill="0" applyBorder="0" applyAlignment="0" applyProtection="0">
      <alignment vertical="center"/>
    </xf>
    <xf numFmtId="0" fontId="85" fillId="23" borderId="26" applyNumberFormat="0" applyAlignment="0" applyProtection="0">
      <alignment vertical="center"/>
    </xf>
    <xf numFmtId="0" fontId="22" fillId="0" borderId="0">
      <alignment vertical="center"/>
    </xf>
    <xf numFmtId="0" fontId="75" fillId="10" borderId="0" applyNumberFormat="0" applyBorder="0" applyAlignment="0" applyProtection="0">
      <alignment vertical="center"/>
    </xf>
    <xf numFmtId="0" fontId="74" fillId="32" borderId="0" applyNumberFormat="0" applyBorder="0" applyAlignment="0" applyProtection="0">
      <alignment vertical="center"/>
    </xf>
    <xf numFmtId="0" fontId="84" fillId="0" borderId="25" applyNumberFormat="0" applyFill="0" applyAlignment="0" applyProtection="0">
      <alignment vertical="center"/>
    </xf>
    <xf numFmtId="0" fontId="89" fillId="0" borderId="27" applyNumberFormat="0" applyFill="0" applyAlignment="0" applyProtection="0">
      <alignment vertical="center"/>
    </xf>
    <xf numFmtId="0" fontId="78" fillId="13" borderId="0" applyNumberFormat="0" applyBorder="0" applyAlignment="0" applyProtection="0">
      <alignment vertical="center"/>
    </xf>
    <xf numFmtId="0" fontId="83" fillId="22" borderId="0" applyNumberFormat="0" applyBorder="0" applyAlignment="0" applyProtection="0">
      <alignment vertical="center"/>
    </xf>
    <xf numFmtId="0" fontId="75" fillId="7" borderId="0" applyNumberFormat="0" applyBorder="0" applyAlignment="0" applyProtection="0">
      <alignment vertical="center"/>
    </xf>
    <xf numFmtId="0" fontId="74" fillId="33" borderId="0" applyNumberFormat="0" applyBorder="0" applyAlignment="0" applyProtection="0">
      <alignment vertical="center"/>
    </xf>
    <xf numFmtId="0" fontId="75" fillId="4" borderId="0" applyNumberFormat="0" applyBorder="0" applyAlignment="0" applyProtection="0">
      <alignment vertical="center"/>
    </xf>
    <xf numFmtId="0" fontId="75" fillId="31" borderId="0" applyNumberFormat="0" applyBorder="0" applyAlignment="0" applyProtection="0">
      <alignment vertical="center"/>
    </xf>
    <xf numFmtId="0" fontId="65" fillId="0" borderId="0"/>
    <xf numFmtId="0" fontId="75" fillId="20" borderId="0" applyNumberFormat="0" applyBorder="0" applyAlignment="0" applyProtection="0">
      <alignment vertical="center"/>
    </xf>
    <xf numFmtId="0" fontId="75" fillId="30" borderId="0" applyNumberFormat="0" applyBorder="0" applyAlignment="0" applyProtection="0">
      <alignment vertical="center"/>
    </xf>
    <xf numFmtId="0" fontId="74" fillId="25" borderId="0" applyNumberFormat="0" applyBorder="0" applyAlignment="0" applyProtection="0">
      <alignment vertical="center"/>
    </xf>
    <xf numFmtId="0" fontId="74" fillId="24" borderId="0" applyNumberFormat="0" applyBorder="0" applyAlignment="0" applyProtection="0">
      <alignment vertical="center"/>
    </xf>
    <xf numFmtId="0" fontId="75" fillId="28" borderId="0" applyNumberFormat="0" applyBorder="0" applyAlignment="0" applyProtection="0">
      <alignment vertical="center"/>
    </xf>
    <xf numFmtId="0" fontId="75" fillId="27" borderId="0" applyNumberFormat="0" applyBorder="0" applyAlignment="0" applyProtection="0">
      <alignment vertical="center"/>
    </xf>
    <xf numFmtId="0" fontId="74" fillId="16" borderId="0" applyNumberFormat="0" applyBorder="0" applyAlignment="0" applyProtection="0">
      <alignment vertical="center"/>
    </xf>
    <xf numFmtId="0" fontId="75" fillId="6" borderId="0" applyNumberFormat="0" applyBorder="0" applyAlignment="0" applyProtection="0">
      <alignment vertical="center"/>
    </xf>
    <xf numFmtId="0" fontId="74" fillId="9" borderId="0" applyNumberFormat="0" applyBorder="0" applyAlignment="0" applyProtection="0">
      <alignment vertical="center"/>
    </xf>
    <xf numFmtId="0" fontId="0" fillId="0" borderId="0"/>
    <xf numFmtId="0" fontId="74" fillId="3" borderId="0" applyNumberFormat="0" applyBorder="0" applyAlignment="0" applyProtection="0">
      <alignment vertical="center"/>
    </xf>
    <xf numFmtId="0" fontId="75" fillId="15" borderId="0" applyNumberFormat="0" applyBorder="0" applyAlignment="0" applyProtection="0">
      <alignment vertical="center"/>
    </xf>
    <xf numFmtId="0" fontId="74" fillId="19" borderId="0" applyNumberFormat="0" applyBorder="0" applyAlignment="0" applyProtection="0">
      <alignment vertical="center"/>
    </xf>
    <xf numFmtId="0" fontId="0" fillId="0" borderId="0"/>
    <xf numFmtId="0" fontId="0" fillId="0" borderId="0"/>
    <xf numFmtId="0" fontId="93" fillId="0" borderId="0">
      <alignment vertical="center"/>
    </xf>
    <xf numFmtId="0" fontId="0" fillId="0" borderId="0"/>
    <xf numFmtId="0" fontId="4" fillId="0" borderId="0"/>
    <xf numFmtId="0" fontId="0" fillId="0" borderId="0"/>
    <xf numFmtId="0" fontId="65" fillId="0" borderId="0"/>
    <xf numFmtId="0" fontId="0" fillId="0" borderId="0">
      <alignment vertical="center"/>
    </xf>
  </cellStyleXfs>
  <cellXfs count="517">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Fill="1" applyBorder="1" applyAlignment="1"/>
    <xf numFmtId="4" fontId="4" fillId="0" borderId="2" xfId="0" applyNumberFormat="1" applyFont="1" applyFill="1" applyBorder="1" applyAlignment="1">
      <alignment horizontal="right"/>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176" fontId="5" fillId="0" borderId="0" xfId="0" applyNumberFormat="1" applyFont="1" applyFill="1" applyBorder="1" applyAlignment="1">
      <alignment horizontal="right"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176" fontId="9" fillId="0" borderId="0"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right" vertical="center" wrapText="1"/>
    </xf>
    <xf numFmtId="0" fontId="9" fillId="0" borderId="1" xfId="0" applyFont="1" applyFill="1" applyBorder="1" applyAlignment="1">
      <alignment horizontal="justify" vertical="center" wrapText="1"/>
    </xf>
    <xf numFmtId="176" fontId="9" fillId="0" borderId="1" xfId="9" applyNumberFormat="1" applyFont="1" applyBorder="1" applyAlignment="1">
      <alignment horizontal="right" vertical="center" wrapText="1"/>
    </xf>
    <xf numFmtId="176" fontId="9" fillId="0" borderId="1" xfId="9" applyNumberFormat="1" applyFont="1" applyFill="1" applyBorder="1" applyAlignment="1">
      <alignment horizontal="right" vertical="center" wrapText="1"/>
    </xf>
    <xf numFmtId="176" fontId="10" fillId="0" borderId="1" xfId="9" applyNumberFormat="1" applyFont="1" applyFill="1" applyBorder="1" applyAlignment="1">
      <alignment horizontal="right" vertical="center" wrapText="1"/>
    </xf>
    <xf numFmtId="176" fontId="10" fillId="0" borderId="1" xfId="9" applyNumberFormat="1" applyFont="1" applyBorder="1" applyAlignment="1">
      <alignment horizontal="righ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vertical="center" shrinkToFit="1"/>
    </xf>
    <xf numFmtId="0" fontId="11"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0" fillId="0" borderId="0" xfId="0" applyFont="1" applyFill="1" applyBorder="1" applyAlignment="1">
      <alignment horizontal="left" vertical="center"/>
    </xf>
    <xf numFmtId="0" fontId="14" fillId="0" borderId="0"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2" fillId="0" borderId="3"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3"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3"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5"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3"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shrinkToFit="1"/>
    </xf>
    <xf numFmtId="0" fontId="11"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left" vertical="center" shrinkToFit="1"/>
    </xf>
    <xf numFmtId="0" fontId="13" fillId="0" borderId="1" xfId="0" applyFont="1" applyFill="1" applyBorder="1" applyAlignment="1">
      <alignment horizontal="left" vertical="center" wrapText="1" shrinkToFi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shrinkToFit="1"/>
    </xf>
    <xf numFmtId="0" fontId="17" fillId="0" borderId="1" xfId="0" applyFont="1" applyFill="1" applyBorder="1" applyAlignment="1">
      <alignment horizontal="left" vertical="center" wrapText="1"/>
    </xf>
    <xf numFmtId="0" fontId="18" fillId="0" borderId="0" xfId="0" applyFont="1" applyFill="1" applyBorder="1" applyAlignment="1">
      <alignment horizontal="left" vertical="center" shrinkToFit="1"/>
    </xf>
    <xf numFmtId="0" fontId="13" fillId="0" borderId="1"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9" fontId="11" fillId="0" borderId="1" xfId="0" applyNumberFormat="1" applyFont="1" applyFill="1" applyBorder="1" applyAlignment="1">
      <alignment horizontal="left" vertical="center" wrapText="1"/>
    </xf>
    <xf numFmtId="9" fontId="11" fillId="0" borderId="1" xfId="0" applyNumberFormat="1" applyFont="1" applyFill="1" applyBorder="1" applyAlignment="1">
      <alignment horizontal="left" vertical="center" shrinkToFit="1"/>
    </xf>
    <xf numFmtId="9" fontId="13" fillId="0" borderId="1" xfId="0" applyNumberFormat="1"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1" fillId="0" borderId="1" xfId="0" applyFont="1" applyFill="1" applyBorder="1" applyAlignment="1">
      <alignment horizontal="left" vertical="center" wrapText="1" shrinkToFit="1"/>
    </xf>
    <xf numFmtId="9" fontId="16" fillId="0" borderId="1" xfId="0" applyNumberFormat="1" applyFont="1" applyFill="1" applyBorder="1" applyAlignment="1">
      <alignment horizontal="left" vertical="center" shrinkToFit="1"/>
    </xf>
    <xf numFmtId="0" fontId="19" fillId="0" borderId="1" xfId="0" applyFont="1" applyFill="1" applyBorder="1" applyAlignment="1">
      <alignment horizontal="left" vertical="center" wrapText="1"/>
    </xf>
    <xf numFmtId="0" fontId="16" fillId="0" borderId="1" xfId="0" applyFont="1" applyFill="1" applyBorder="1" applyAlignment="1">
      <alignment horizontal="left" vertical="center" shrinkToFit="1"/>
    </xf>
    <xf numFmtId="0" fontId="16" fillId="0" borderId="1" xfId="0" applyFont="1" applyFill="1" applyBorder="1" applyAlignment="1">
      <alignment horizontal="left" vertical="center" wrapText="1" shrinkToFit="1"/>
    </xf>
    <xf numFmtId="0" fontId="12" fillId="0" borderId="0" xfId="0" applyFont="1" applyFill="1" applyBorder="1" applyAlignment="1">
      <alignment horizontal="left" vertical="center"/>
    </xf>
    <xf numFmtId="0" fontId="12" fillId="0" borderId="8"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shrinkToFit="1"/>
    </xf>
    <xf numFmtId="0" fontId="20"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9" fontId="11" fillId="0" borderId="1" xfId="0" applyNumberFormat="1" applyFont="1" applyFill="1" applyBorder="1" applyAlignment="1">
      <alignment vertical="center" shrinkToFit="1"/>
    </xf>
    <xf numFmtId="0" fontId="0" fillId="0" borderId="0" xfId="0" applyFont="1" applyFill="1" applyBorder="1" applyAlignment="1">
      <alignment vertical="center"/>
    </xf>
    <xf numFmtId="0" fontId="2" fillId="0" borderId="0" xfId="0" applyFont="1" applyFill="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21" fillId="0" borderId="1" xfId="62" applyFont="1" applyFill="1" applyBorder="1" applyAlignment="1">
      <alignment horizontal="center" vertical="center"/>
    </xf>
    <xf numFmtId="0" fontId="21" fillId="0" borderId="1" xfId="0" applyNumberFormat="1" applyFont="1" applyFill="1" applyBorder="1" applyAlignment="1" applyProtection="1">
      <alignment horizontal="centerContinuous" vertical="center" wrapText="1"/>
    </xf>
    <xf numFmtId="0" fontId="21"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2" fillId="0" borderId="1" xfId="31" applyFont="1" applyFill="1" applyBorder="1" applyAlignment="1">
      <alignment horizontal="left" vertical="center" wrapText="1"/>
    </xf>
    <xf numFmtId="178" fontId="23" fillId="0" borderId="1" xfId="0" applyNumberFormat="1" applyFont="1" applyFill="1" applyBorder="1" applyAlignment="1">
      <alignment vertical="center"/>
    </xf>
    <xf numFmtId="179" fontId="23" fillId="0" borderId="1" xfId="0" applyNumberFormat="1" applyFont="1" applyFill="1" applyBorder="1" applyAlignment="1">
      <alignment vertical="center"/>
    </xf>
    <xf numFmtId="0" fontId="23" fillId="0" borderId="0" xfId="0" applyFont="1" applyFill="1" applyBorder="1" applyAlignment="1">
      <alignment horizontal="right"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2" fillId="0" borderId="1" xfId="31" applyFont="1" applyFill="1" applyBorder="1" applyAlignment="1">
      <alignment vertical="center" wrapText="1"/>
    </xf>
    <xf numFmtId="0" fontId="24" fillId="0" borderId="1" xfId="31" applyFont="1" applyFill="1" applyBorder="1" applyAlignment="1">
      <alignment horizontal="left" vertical="center" wrapText="1"/>
    </xf>
    <xf numFmtId="178" fontId="21" fillId="0" borderId="1" xfId="0" applyNumberFormat="1" applyFont="1" applyFill="1" applyBorder="1" applyAlignment="1">
      <alignment vertical="center"/>
    </xf>
    <xf numFmtId="179" fontId="21" fillId="0" borderId="1" xfId="0" applyNumberFormat="1" applyFont="1" applyFill="1" applyBorder="1" applyAlignment="1">
      <alignment vertical="center"/>
    </xf>
    <xf numFmtId="0" fontId="24" fillId="0" borderId="1" xfId="31" applyFont="1" applyFill="1" applyBorder="1" applyAlignment="1">
      <alignment horizontal="center" vertical="center" wrapText="1"/>
    </xf>
    <xf numFmtId="0" fontId="23"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9" fillId="0" borderId="1" xfId="63" applyFont="1" applyFill="1" applyBorder="1" applyAlignment="1">
      <alignment vertical="center" wrapText="1"/>
    </xf>
    <xf numFmtId="0" fontId="23" fillId="0" borderId="1" xfId="15" applyFont="1" applyFill="1" applyBorder="1" applyAlignment="1">
      <alignment vertical="center" wrapText="1"/>
    </xf>
    <xf numFmtId="180" fontId="21" fillId="0" borderId="1" xfId="63" applyNumberFormat="1" applyFont="1" applyFill="1" applyBorder="1" applyAlignment="1">
      <alignment horizontal="left" vertical="center" wrapText="1"/>
    </xf>
    <xf numFmtId="0" fontId="23" fillId="0" borderId="1" xfId="63" applyFont="1" applyFill="1" applyBorder="1" applyAlignment="1">
      <alignment vertical="center" wrapText="1"/>
    </xf>
    <xf numFmtId="180" fontId="23" fillId="0" borderId="1" xfId="63" applyNumberFormat="1" applyFont="1" applyFill="1" applyBorder="1" applyAlignment="1">
      <alignment horizontal="right" vertical="center" wrapText="1"/>
    </xf>
    <xf numFmtId="0" fontId="23" fillId="0" borderId="13" xfId="57" applyFont="1" applyFill="1" applyBorder="1" applyAlignment="1">
      <alignment horizontal="right" vertical="center" wrapText="1"/>
    </xf>
    <xf numFmtId="180" fontId="21" fillId="0" borderId="6" xfId="62" applyNumberFormat="1" applyFont="1" applyFill="1" applyBorder="1" applyAlignment="1">
      <alignment horizontal="center" vertical="center" wrapText="1"/>
    </xf>
    <xf numFmtId="180" fontId="21" fillId="0" borderId="7" xfId="62" applyNumberFormat="1" applyFont="1" applyFill="1" applyBorder="1" applyAlignment="1">
      <alignment horizontal="center" vertical="center" wrapText="1"/>
    </xf>
    <xf numFmtId="180" fontId="21" fillId="0" borderId="8" xfId="62" applyNumberFormat="1" applyFont="1" applyFill="1" applyBorder="1" applyAlignment="1">
      <alignment horizontal="center" vertical="center" wrapText="1"/>
    </xf>
    <xf numFmtId="180" fontId="21" fillId="0" borderId="1" xfId="62" applyNumberFormat="1" applyFont="1" applyFill="1" applyBorder="1" applyAlignment="1">
      <alignment horizontal="center" vertical="center"/>
    </xf>
    <xf numFmtId="178" fontId="21" fillId="0" borderId="3" xfId="62" applyNumberFormat="1" applyFont="1" applyFill="1" applyBorder="1" applyAlignment="1">
      <alignment horizontal="center" vertical="center"/>
    </xf>
    <xf numFmtId="180" fontId="21" fillId="0" borderId="3" xfId="63" applyNumberFormat="1" applyFont="1" applyFill="1" applyBorder="1" applyAlignment="1">
      <alignment horizontal="center" vertical="center" wrapText="1"/>
    </xf>
    <xf numFmtId="180" fontId="21" fillId="0" borderId="1" xfId="61" applyNumberFormat="1" applyFont="1" applyFill="1" applyBorder="1" applyAlignment="1">
      <alignment horizontal="center" vertical="center" wrapText="1"/>
    </xf>
    <xf numFmtId="180" fontId="21" fillId="0" borderId="3" xfId="29" applyNumberFormat="1" applyFont="1" applyFill="1" applyBorder="1" applyAlignment="1">
      <alignment horizontal="center" vertical="center" wrapText="1"/>
    </xf>
    <xf numFmtId="180" fontId="21" fillId="0" borderId="1" xfId="29" applyNumberFormat="1" applyFont="1" applyFill="1" applyBorder="1" applyAlignment="1">
      <alignment horizontal="center" vertical="center" wrapText="1"/>
    </xf>
    <xf numFmtId="178" fontId="21" fillId="0" borderId="5" xfId="62" applyNumberFormat="1" applyFont="1" applyFill="1" applyBorder="1" applyAlignment="1">
      <alignment horizontal="center" vertical="center"/>
    </xf>
    <xf numFmtId="180" fontId="21" fillId="0" borderId="5" xfId="63" applyNumberFormat="1" applyFont="1" applyFill="1" applyBorder="1" applyAlignment="1">
      <alignment horizontal="center" vertical="center" wrapText="1"/>
    </xf>
    <xf numFmtId="180" fontId="21" fillId="0" borderId="5" xfId="29" applyNumberFormat="1" applyFont="1" applyFill="1" applyBorder="1" applyAlignment="1">
      <alignment horizontal="center" vertical="center" wrapText="1"/>
    </xf>
    <xf numFmtId="180" fontId="21" fillId="0" borderId="1" xfId="29" applyNumberFormat="1" applyFont="1" applyFill="1" applyBorder="1" applyAlignment="1">
      <alignment horizontal="center" vertical="center"/>
    </xf>
    <xf numFmtId="0" fontId="22" fillId="0" borderId="1" xfId="31" applyFont="1" applyFill="1" applyBorder="1" applyAlignment="1">
      <alignment horizontal="left" vertical="center" wrapText="1" indent="1"/>
    </xf>
    <xf numFmtId="0" fontId="0" fillId="0" borderId="0" xfId="57" applyFont="1" applyFill="1" applyBorder="1" applyAlignment="1">
      <alignment horizontal="right" vertical="center" wrapText="1"/>
    </xf>
    <xf numFmtId="0" fontId="21" fillId="0" borderId="3" xfId="57" applyFont="1" applyFill="1" applyBorder="1" applyAlignment="1">
      <alignment horizontal="center" vertical="center" wrapText="1"/>
    </xf>
    <xf numFmtId="0" fontId="21" fillId="0" borderId="4" xfId="57" applyFont="1" applyFill="1" applyBorder="1" applyAlignment="1">
      <alignment horizontal="center" vertical="center" wrapText="1"/>
    </xf>
    <xf numFmtId="0" fontId="21" fillId="0" borderId="5" xfId="57" applyFont="1" applyFill="1" applyBorder="1" applyAlignment="1">
      <alignment horizontal="center" vertical="center" wrapText="1"/>
    </xf>
    <xf numFmtId="0" fontId="24" fillId="0" borderId="1" xfId="57" applyFont="1" applyFill="1" applyBorder="1" applyAlignment="1">
      <alignment vertical="center" wrapText="1"/>
    </xf>
    <xf numFmtId="0" fontId="22" fillId="0" borderId="1" xfId="57" applyFont="1" applyFill="1" applyBorder="1" applyAlignment="1">
      <alignment vertical="center" wrapText="1"/>
    </xf>
    <xf numFmtId="0" fontId="0" fillId="0" borderId="1" xfId="15" applyFill="1" applyBorder="1" applyAlignment="1">
      <alignment vertical="center" wrapText="1"/>
    </xf>
    <xf numFmtId="0" fontId="21" fillId="0" borderId="1" xfId="63" applyFont="1" applyFill="1" applyBorder="1" applyAlignment="1">
      <alignment vertical="center" wrapText="1"/>
    </xf>
    <xf numFmtId="0" fontId="0" fillId="0" borderId="1" xfId="63" applyFill="1" applyBorder="1" applyAlignment="1">
      <alignment vertical="center" wrapText="1"/>
    </xf>
    <xf numFmtId="178" fontId="0" fillId="0" borderId="0" xfId="0" applyNumberFormat="1" applyFont="1" applyFill="1" applyBorder="1" applyAlignment="1">
      <alignment vertical="center" shrinkToFit="1"/>
    </xf>
    <xf numFmtId="9"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0" fontId="0" fillId="0" borderId="0" xfId="0" applyNumberFormat="1" applyFont="1" applyFill="1" applyBorder="1" applyAlignment="1">
      <alignment vertical="center"/>
    </xf>
    <xf numFmtId="0" fontId="2" fillId="0" borderId="0" xfId="60" applyFont="1" applyFill="1" applyBorder="1" applyAlignment="1">
      <alignment horizontal="center" vertical="center"/>
    </xf>
    <xf numFmtId="0" fontId="26" fillId="0" borderId="0" xfId="60" applyFont="1" applyFill="1" applyBorder="1" applyAlignment="1">
      <alignment horizontal="center" vertical="center"/>
    </xf>
    <xf numFmtId="178" fontId="26" fillId="0" borderId="0" xfId="60" applyNumberFormat="1" applyFont="1" applyFill="1" applyBorder="1" applyAlignment="1">
      <alignment horizontal="center" vertical="center"/>
    </xf>
    <xf numFmtId="9" fontId="26" fillId="0" borderId="0" xfId="60" applyNumberFormat="1" applyFont="1" applyFill="1" applyBorder="1" applyAlignment="1">
      <alignment horizontal="center" vertical="center"/>
    </xf>
    <xf numFmtId="10" fontId="26" fillId="0" borderId="0" xfId="60" applyNumberFormat="1" applyFont="1" applyFill="1" applyBorder="1" applyAlignment="1">
      <alignment horizontal="center" vertical="center"/>
    </xf>
    <xf numFmtId="0" fontId="27" fillId="0" borderId="0" xfId="60" applyFont="1" applyFill="1" applyBorder="1" applyAlignment="1">
      <alignment vertical="center"/>
    </xf>
    <xf numFmtId="178" fontId="27" fillId="0" borderId="0" xfId="60" applyNumberFormat="1" applyFont="1" applyFill="1" applyBorder="1" applyAlignment="1">
      <alignment vertical="center" shrinkToFit="1"/>
    </xf>
    <xf numFmtId="9" fontId="27" fillId="0" borderId="0" xfId="60" applyNumberFormat="1" applyFont="1" applyFill="1" applyBorder="1" applyAlignment="1">
      <alignment vertical="center"/>
    </xf>
    <xf numFmtId="178" fontId="28" fillId="0" borderId="0" xfId="60" applyNumberFormat="1" applyFont="1" applyFill="1" applyBorder="1" applyAlignment="1">
      <alignment vertical="center"/>
    </xf>
    <xf numFmtId="10" fontId="28" fillId="0" borderId="0" xfId="60" applyNumberFormat="1" applyFont="1" applyFill="1" applyBorder="1" applyAlignment="1">
      <alignment vertical="center"/>
    </xf>
    <xf numFmtId="0" fontId="23" fillId="0" borderId="0" xfId="0" applyFont="1" applyFill="1" applyAlignment="1" applyProtection="1">
      <alignment horizontal="center" vertical="center" wrapText="1"/>
      <protection locked="0"/>
    </xf>
    <xf numFmtId="0" fontId="29" fillId="0" borderId="6" xfId="25" applyFont="1" applyFill="1" applyBorder="1" applyAlignment="1">
      <alignment horizontal="center" vertical="center"/>
    </xf>
    <xf numFmtId="0" fontId="30" fillId="0" borderId="6" xfId="25" applyFont="1" applyFill="1" applyBorder="1" applyAlignment="1">
      <alignment horizontal="center" vertical="center"/>
    </xf>
    <xf numFmtId="178" fontId="30" fillId="0" borderId="7" xfId="25" applyNumberFormat="1" applyFont="1" applyFill="1" applyBorder="1" applyAlignment="1">
      <alignment horizontal="center" vertical="center"/>
    </xf>
    <xf numFmtId="9" fontId="30" fillId="0" borderId="7" xfId="25" applyNumberFormat="1" applyFont="1" applyFill="1" applyBorder="1" applyAlignment="1">
      <alignment horizontal="center" vertical="center"/>
    </xf>
    <xf numFmtId="10" fontId="30" fillId="0" borderId="8" xfId="25" applyNumberFormat="1" applyFont="1" applyFill="1" applyBorder="1" applyAlignment="1">
      <alignment horizontal="center" vertical="center"/>
    </xf>
    <xf numFmtId="178" fontId="30" fillId="0" borderId="8" xfId="25" applyNumberFormat="1" applyFont="1" applyFill="1" applyBorder="1" applyAlignment="1">
      <alignment horizontal="center" vertical="center"/>
    </xf>
    <xf numFmtId="178" fontId="30" fillId="0" borderId="1" xfId="25" applyNumberFormat="1" applyFont="1" applyFill="1" applyBorder="1" applyAlignment="1">
      <alignment horizontal="center" vertical="center"/>
    </xf>
    <xf numFmtId="0" fontId="31" fillId="0" borderId="3" xfId="25" applyFont="1" applyFill="1" applyBorder="1" applyAlignment="1">
      <alignment horizontal="center" vertical="center"/>
    </xf>
    <xf numFmtId="178" fontId="31" fillId="0" borderId="3" xfId="25" applyNumberFormat="1" applyFont="1" applyFill="1" applyBorder="1" applyAlignment="1">
      <alignment horizontal="center" vertical="center" shrinkToFit="1"/>
    </xf>
    <xf numFmtId="9" fontId="31" fillId="0" borderId="3" xfId="25" applyNumberFormat="1" applyFont="1" applyFill="1" applyBorder="1" applyAlignment="1">
      <alignment horizontal="center" vertical="center" wrapText="1"/>
    </xf>
    <xf numFmtId="178" fontId="31" fillId="0" borderId="6" xfId="25" applyNumberFormat="1" applyFont="1" applyFill="1" applyBorder="1" applyAlignment="1">
      <alignment horizontal="center" vertical="center"/>
    </xf>
    <xf numFmtId="10" fontId="28" fillId="0" borderId="8" xfId="25" applyNumberFormat="1" applyFont="1" applyFill="1" applyBorder="1" applyAlignment="1">
      <alignment horizontal="center" vertical="center"/>
    </xf>
    <xf numFmtId="178" fontId="31" fillId="0" borderId="8" xfId="6" applyNumberFormat="1" applyFont="1" applyFill="1" applyBorder="1" applyAlignment="1">
      <alignment horizontal="center" vertical="center"/>
    </xf>
    <xf numFmtId="178" fontId="31" fillId="0" borderId="1" xfId="6" applyNumberFormat="1" applyFont="1" applyFill="1" applyBorder="1" applyAlignment="1">
      <alignment horizontal="center" vertical="center"/>
    </xf>
    <xf numFmtId="0" fontId="28" fillId="0" borderId="5" xfId="25" applyFont="1" applyFill="1" applyBorder="1" applyAlignment="1">
      <alignment horizontal="center" vertical="center"/>
    </xf>
    <xf numFmtId="178" fontId="28" fillId="0" borderId="5" xfId="25" applyNumberFormat="1" applyFont="1" applyFill="1" applyBorder="1" applyAlignment="1">
      <alignment horizontal="center" vertical="center" shrinkToFit="1"/>
    </xf>
    <xf numFmtId="9" fontId="28" fillId="0" borderId="5" xfId="25" applyNumberFormat="1" applyFont="1" applyFill="1" applyBorder="1" applyAlignment="1">
      <alignment horizontal="center" vertical="center"/>
    </xf>
    <xf numFmtId="178" fontId="31" fillId="0" borderId="1" xfId="59" applyNumberFormat="1" applyFont="1" applyFill="1" applyBorder="1" applyAlignment="1">
      <alignment horizontal="center" vertical="center"/>
    </xf>
    <xf numFmtId="10" fontId="28" fillId="0" borderId="1" xfId="59" applyNumberFormat="1" applyFont="1" applyFill="1" applyBorder="1" applyAlignment="1">
      <alignment horizontal="center" vertical="center"/>
    </xf>
    <xf numFmtId="178" fontId="28" fillId="0" borderId="8" xfId="6" applyNumberFormat="1" applyFont="1" applyFill="1" applyBorder="1" applyAlignment="1">
      <alignment horizontal="center" vertical="center"/>
    </xf>
    <xf numFmtId="0" fontId="24" fillId="0" borderId="1" xfId="25" applyFont="1" applyFill="1" applyBorder="1" applyAlignment="1">
      <alignment horizontal="justify" vertical="center"/>
    </xf>
    <xf numFmtId="178" fontId="32" fillId="0" borderId="1" xfId="9" applyNumberFormat="1" applyFont="1" applyFill="1" applyBorder="1" applyAlignment="1" applyProtection="1">
      <alignment horizontal="right" vertical="center" shrinkToFit="1"/>
    </xf>
    <xf numFmtId="9" fontId="32" fillId="0" borderId="1" xfId="25" applyNumberFormat="1" applyFont="1" applyFill="1" applyBorder="1" applyAlignment="1" applyProtection="1">
      <alignment horizontal="right" vertical="center" shrinkToFit="1"/>
    </xf>
    <xf numFmtId="0" fontId="33" fillId="0" borderId="3" xfId="25" applyFont="1" applyFill="1" applyBorder="1" applyAlignment="1">
      <alignment vertical="center"/>
    </xf>
    <xf numFmtId="178" fontId="34" fillId="0" borderId="3" xfId="9" applyNumberFormat="1" applyFont="1" applyFill="1" applyBorder="1" applyAlignment="1" applyProtection="1">
      <alignment horizontal="right" vertical="center" shrinkToFit="1"/>
    </xf>
    <xf numFmtId="178" fontId="34" fillId="0" borderId="1" xfId="9" applyNumberFormat="1" applyFont="1" applyFill="1" applyBorder="1" applyAlignment="1" applyProtection="1">
      <alignment horizontal="right" vertical="center" shrinkToFit="1"/>
    </xf>
    <xf numFmtId="0" fontId="33" fillId="0" borderId="1" xfId="25" applyFont="1" applyFill="1" applyBorder="1" applyAlignment="1">
      <alignment horizontal="justify" vertical="center"/>
    </xf>
    <xf numFmtId="10" fontId="30" fillId="0" borderId="1" xfId="25" applyNumberFormat="1" applyFont="1" applyFill="1" applyBorder="1" applyAlignment="1">
      <alignment horizontal="center" vertical="center"/>
    </xf>
    <xf numFmtId="0" fontId="0" fillId="0" borderId="14" xfId="0" applyFont="1" applyFill="1" applyBorder="1" applyAlignment="1">
      <alignment horizontal="center" vertical="center" wrapText="1"/>
    </xf>
    <xf numFmtId="10" fontId="28" fillId="0" borderId="1" xfId="6" applyNumberFormat="1" applyFont="1" applyFill="1" applyBorder="1" applyAlignment="1">
      <alignment horizontal="center" vertical="center"/>
    </xf>
    <xf numFmtId="0" fontId="0" fillId="0" borderId="15" xfId="0" applyFont="1" applyFill="1" applyBorder="1" applyAlignment="1">
      <alignment horizontal="center" vertical="center" wrapText="1"/>
    </xf>
    <xf numFmtId="0" fontId="2" fillId="0" borderId="0" xfId="0" applyFont="1" applyFill="1" applyBorder="1" applyAlignment="1">
      <alignment horizontal="center" vertical="center"/>
    </xf>
    <xf numFmtId="31" fontId="0" fillId="0" borderId="0" xfId="61" applyNumberFormat="1" applyFont="1" applyFill="1" applyAlignment="1">
      <alignment horizontal="left" vertical="center"/>
    </xf>
    <xf numFmtId="31" fontId="0" fillId="0" borderId="0" xfId="61" applyNumberFormat="1" applyFont="1" applyFill="1" applyAlignment="1">
      <alignment horizontal="right" vertical="center"/>
    </xf>
    <xf numFmtId="0" fontId="21" fillId="0" borderId="1" xfId="61" applyFont="1" applyFill="1" applyBorder="1" applyAlignment="1">
      <alignment horizontal="center" vertical="center" wrapText="1"/>
    </xf>
    <xf numFmtId="0" fontId="21" fillId="0" borderId="1" xfId="61" applyFont="1" applyFill="1" applyBorder="1" applyAlignment="1" applyProtection="1">
      <alignment vertical="center"/>
      <protection locked="0"/>
    </xf>
    <xf numFmtId="178" fontId="21" fillId="0" borderId="1" xfId="61" applyNumberFormat="1" applyFont="1" applyFill="1" applyBorder="1" applyAlignment="1">
      <alignment vertical="center"/>
    </xf>
    <xf numFmtId="1" fontId="23" fillId="0" borderId="1" xfId="61" applyNumberFormat="1" applyFont="1" applyFill="1" applyBorder="1" applyAlignment="1" applyProtection="1">
      <alignment horizontal="left" vertical="center" wrapText="1" indent="1"/>
      <protection locked="0"/>
    </xf>
    <xf numFmtId="178" fontId="23" fillId="0" borderId="1" xfId="61" applyNumberFormat="1" applyFont="1" applyFill="1" applyBorder="1" applyAlignment="1">
      <alignment vertical="center"/>
    </xf>
    <xf numFmtId="0" fontId="23" fillId="0" borderId="1" xfId="62" applyFont="1" applyFill="1" applyBorder="1" applyAlignment="1">
      <alignment horizontal="left" vertical="center" wrapText="1"/>
    </xf>
    <xf numFmtId="0" fontId="21" fillId="0" borderId="1" xfId="61" applyFont="1" applyFill="1" applyBorder="1" applyAlignment="1" applyProtection="1">
      <alignment horizontal="center" vertical="center"/>
      <protection locked="0"/>
    </xf>
    <xf numFmtId="0" fontId="5" fillId="0" borderId="0" xfId="0" applyFont="1" applyFill="1" applyAlignment="1">
      <alignment vertical="center"/>
    </xf>
    <xf numFmtId="0" fontId="6" fillId="0" borderId="0" xfId="0" applyFont="1" applyFill="1" applyAlignment="1">
      <alignment vertical="center"/>
    </xf>
    <xf numFmtId="0" fontId="0" fillId="0" borderId="0" xfId="0" applyFont="1" applyFill="1">
      <alignment vertical="center"/>
    </xf>
    <xf numFmtId="181" fontId="35" fillId="0" borderId="0" xfId="56" applyNumberFormat="1" applyFont="1" applyFill="1" applyAlignment="1" applyProtection="1">
      <alignment horizontal="center" vertical="center"/>
    </xf>
    <xf numFmtId="0" fontId="2" fillId="0" borderId="0" xfId="56" applyNumberFormat="1" applyFont="1" applyFill="1" applyAlignment="1" applyProtection="1">
      <alignment horizontal="center" vertical="center"/>
    </xf>
    <xf numFmtId="0" fontId="8" fillId="0" borderId="0" xfId="0" applyFont="1" applyFill="1" applyAlignment="1">
      <alignment vertical="center"/>
    </xf>
    <xf numFmtId="0" fontId="9" fillId="0" borderId="0" xfId="0" applyFont="1" applyFill="1" applyAlignment="1">
      <alignment horizontal="right" vertical="center"/>
    </xf>
    <xf numFmtId="178" fontId="7" fillId="0" borderId="6" xfId="0" applyNumberFormat="1" applyFont="1" applyFill="1" applyBorder="1" applyAlignment="1">
      <alignment horizontal="center" vertical="center"/>
    </xf>
    <xf numFmtId="0" fontId="10" fillId="0" borderId="1" xfId="0" applyFont="1" applyFill="1" applyBorder="1" applyAlignment="1">
      <alignment horizontal="center" vertical="center"/>
    </xf>
    <xf numFmtId="38" fontId="10" fillId="0" borderId="1" xfId="9" applyNumberFormat="1" applyFont="1" applyBorder="1" applyAlignment="1">
      <alignment horizontal="right" vertical="center" wrapText="1"/>
    </xf>
    <xf numFmtId="0" fontId="36" fillId="0" borderId="1" xfId="0" applyFont="1" applyFill="1" applyBorder="1" applyAlignment="1">
      <alignment vertical="center"/>
    </xf>
    <xf numFmtId="38" fontId="10" fillId="0" borderId="1" xfId="9" applyNumberFormat="1" applyFont="1" applyFill="1" applyBorder="1" applyAlignment="1">
      <alignment horizontal="right" vertical="center" wrapText="1"/>
    </xf>
    <xf numFmtId="178" fontId="5" fillId="0" borderId="0" xfId="0" applyNumberFormat="1" applyFont="1" applyFill="1" applyAlignment="1">
      <alignment vertical="center"/>
    </xf>
    <xf numFmtId="0" fontId="9" fillId="0" borderId="1" xfId="0" applyFont="1" applyFill="1" applyBorder="1" applyAlignment="1">
      <alignment horizontal="left" vertical="center" wrapText="1" indent="1"/>
    </xf>
    <xf numFmtId="0" fontId="0" fillId="0" borderId="1" xfId="0" applyFont="1" applyFill="1" applyBorder="1" applyAlignment="1">
      <alignment vertical="center"/>
    </xf>
    <xf numFmtId="38" fontId="9" fillId="0" borderId="1" xfId="9" applyNumberFormat="1" applyFont="1" applyBorder="1" applyAlignment="1">
      <alignment horizontal="right" vertical="center" wrapText="1"/>
    </xf>
    <xf numFmtId="0" fontId="10" fillId="0" borderId="1" xfId="0" applyFont="1" applyFill="1" applyBorder="1" applyAlignment="1">
      <alignment horizontal="justify" vertical="center"/>
    </xf>
    <xf numFmtId="38" fontId="21" fillId="0" borderId="1" xfId="0" applyNumberFormat="1" applyFont="1" applyFill="1" applyBorder="1" applyAlignment="1">
      <alignment horizontal="right" vertical="center"/>
    </xf>
    <xf numFmtId="0" fontId="21" fillId="0" borderId="1" xfId="0" applyFont="1" applyFill="1" applyBorder="1" applyAlignment="1">
      <alignment vertical="center"/>
    </xf>
    <xf numFmtId="0" fontId="0" fillId="0" borderId="0" xfId="0" applyFill="1">
      <alignment vertical="center"/>
    </xf>
    <xf numFmtId="0" fontId="37" fillId="0" borderId="0" xfId="59" applyFont="1" applyFill="1" applyBorder="1" applyAlignment="1">
      <alignment shrinkToFit="1"/>
    </xf>
    <xf numFmtId="182" fontId="37" fillId="0" borderId="0" xfId="9" applyNumberFormat="1" applyFont="1" applyFill="1" applyBorder="1" applyAlignment="1"/>
    <xf numFmtId="0" fontId="29" fillId="0" borderId="1" xfId="0" applyNumberFormat="1" applyFont="1" applyFill="1" applyBorder="1" applyAlignment="1" applyProtection="1">
      <alignment horizontal="center" vertical="center" shrinkToFit="1"/>
    </xf>
    <xf numFmtId="0" fontId="28" fillId="0" borderId="1" xfId="59" applyFont="1" applyFill="1" applyBorder="1" applyAlignment="1">
      <alignment horizontal="center" vertical="center"/>
    </xf>
    <xf numFmtId="0" fontId="30" fillId="0" borderId="1" xfId="0" applyNumberFormat="1" applyFont="1" applyFill="1" applyBorder="1" applyAlignment="1" applyProtection="1">
      <alignment horizontal="center" vertical="center" shrinkToFit="1"/>
    </xf>
    <xf numFmtId="182" fontId="38" fillId="0" borderId="1" xfId="9" applyNumberFormat="1" applyFont="1" applyFill="1" applyBorder="1" applyAlignment="1">
      <alignment horizontal="center" vertical="center"/>
    </xf>
    <xf numFmtId="182" fontId="38" fillId="0" borderId="1" xfId="9" applyNumberFormat="1" applyFont="1" applyFill="1" applyBorder="1" applyAlignment="1">
      <alignment horizontal="center" vertical="center" wrapText="1"/>
    </xf>
    <xf numFmtId="182" fontId="28" fillId="0" borderId="1" xfId="9" applyNumberFormat="1" applyFont="1" applyFill="1" applyBorder="1" applyAlignment="1">
      <alignment horizontal="center" vertical="center"/>
    </xf>
    <xf numFmtId="182" fontId="28" fillId="0" borderId="1" xfId="9" applyNumberFormat="1" applyFont="1" applyFill="1" applyBorder="1" applyAlignment="1">
      <alignment horizontal="center" vertical="center" wrapText="1"/>
    </xf>
    <xf numFmtId="49" fontId="0" fillId="0" borderId="0" xfId="0" applyNumberFormat="1" applyFill="1">
      <alignment vertical="center"/>
    </xf>
    <xf numFmtId="0" fontId="36" fillId="0" borderId="1" xfId="0" applyNumberFormat="1" applyFont="1" applyFill="1" applyBorder="1" applyAlignment="1" applyProtection="1">
      <alignment vertical="center" shrinkToFit="1"/>
    </xf>
    <xf numFmtId="182" fontId="32" fillId="0" borderId="1" xfId="9" applyNumberFormat="1" applyFont="1" applyFill="1" applyBorder="1" applyAlignment="1" applyProtection="1">
      <alignment horizontal="right" vertical="center"/>
    </xf>
    <xf numFmtId="10" fontId="32" fillId="0" borderId="1" xfId="12" applyNumberFormat="1" applyFont="1" applyFill="1" applyBorder="1" applyAlignment="1" applyProtection="1">
      <alignment horizontal="right" vertical="center"/>
    </xf>
    <xf numFmtId="0" fontId="30" fillId="0" borderId="1" xfId="0" applyNumberFormat="1" applyFont="1" applyFill="1" applyBorder="1" applyAlignment="1" applyProtection="1">
      <alignment vertical="center" shrinkToFit="1"/>
    </xf>
    <xf numFmtId="0" fontId="28" fillId="0" borderId="1" xfId="0" applyNumberFormat="1" applyFont="1" applyFill="1" applyBorder="1" applyAlignment="1" applyProtection="1">
      <alignment vertical="center" shrinkToFit="1"/>
    </xf>
    <xf numFmtId="182" fontId="34" fillId="0" borderId="1" xfId="9" applyNumberFormat="1" applyFont="1" applyFill="1" applyBorder="1" applyAlignment="1">
      <alignment horizontal="right" vertical="center"/>
    </xf>
    <xf numFmtId="182" fontId="34" fillId="0" borderId="1" xfId="9" applyNumberFormat="1" applyFont="1" applyFill="1" applyBorder="1" applyAlignment="1" applyProtection="1">
      <alignment horizontal="right" vertical="center"/>
    </xf>
    <xf numFmtId="10" fontId="34" fillId="0" borderId="1" xfId="12" applyNumberFormat="1" applyFont="1" applyFill="1" applyBorder="1" applyAlignment="1" applyProtection="1">
      <alignment horizontal="right" vertical="center"/>
    </xf>
    <xf numFmtId="3" fontId="34" fillId="0" borderId="1" xfId="2" applyNumberFormat="1" applyFont="1" applyFill="1" applyBorder="1" applyAlignment="1" applyProtection="1">
      <alignment horizontal="right" vertical="center" wrapText="1"/>
    </xf>
    <xf numFmtId="3" fontId="34" fillId="0" borderId="1" xfId="2" applyNumberFormat="1" applyFont="1" applyFill="1" applyBorder="1" applyAlignment="1" applyProtection="1">
      <alignment horizontal="right" vertical="center"/>
    </xf>
    <xf numFmtId="0" fontId="30" fillId="0" borderId="1" xfId="0" applyNumberFormat="1" applyFont="1" applyFill="1" applyBorder="1" applyAlignment="1" applyProtection="1">
      <alignment vertical="center" wrapText="1"/>
    </xf>
    <xf numFmtId="0" fontId="38" fillId="0" borderId="6" xfId="0" applyNumberFormat="1" applyFont="1" applyFill="1" applyBorder="1" applyAlignment="1" applyProtection="1">
      <alignment horizontal="left" vertical="center"/>
    </xf>
    <xf numFmtId="182" fontId="37" fillId="0" borderId="0" xfId="9" applyNumberFormat="1" applyFont="1" applyFill="1" applyBorder="1" applyAlignment="1">
      <alignment horizontal="right"/>
    </xf>
    <xf numFmtId="0" fontId="23" fillId="0" borderId="13" xfId="0" applyFont="1" applyFill="1" applyBorder="1" applyAlignment="1">
      <alignment horizontal="center" vertical="center"/>
    </xf>
    <xf numFmtId="0" fontId="28" fillId="0" borderId="6" xfId="59" applyFont="1" applyFill="1" applyBorder="1" applyAlignment="1">
      <alignment horizontal="center" vertical="center"/>
    </xf>
    <xf numFmtId="0" fontId="28" fillId="0" borderId="7" xfId="59" applyFont="1" applyFill="1" applyBorder="1" applyAlignment="1">
      <alignment horizontal="center" vertical="center"/>
    </xf>
    <xf numFmtId="0" fontId="28" fillId="0" borderId="8" xfId="59" applyFont="1" applyFill="1" applyBorder="1" applyAlignment="1">
      <alignment horizontal="center" vertical="center"/>
    </xf>
    <xf numFmtId="0" fontId="38" fillId="0" borderId="1" xfId="59" applyFont="1" applyFill="1" applyBorder="1" applyAlignment="1">
      <alignment horizontal="center" vertical="center" wrapText="1"/>
    </xf>
    <xf numFmtId="0" fontId="28" fillId="0" borderId="1" xfId="59" applyFont="1" applyFill="1" applyBorder="1" applyAlignment="1">
      <alignment horizontal="center" vertical="center" wrapText="1"/>
    </xf>
    <xf numFmtId="0" fontId="38" fillId="0" borderId="1" xfId="59" applyFont="1" applyFill="1" applyBorder="1" applyAlignment="1">
      <alignment horizontal="center" vertical="center"/>
    </xf>
    <xf numFmtId="10" fontId="32" fillId="0" borderId="1" xfId="9" applyNumberFormat="1" applyFont="1" applyFill="1" applyBorder="1" applyAlignment="1" applyProtection="1">
      <alignment horizontal="right" vertical="center"/>
    </xf>
    <xf numFmtId="10" fontId="34" fillId="0" borderId="1" xfId="9" applyNumberFormat="1" applyFont="1" applyFill="1" applyBorder="1" applyAlignment="1" applyProtection="1">
      <alignment horizontal="right" vertical="center"/>
    </xf>
    <xf numFmtId="0" fontId="29" fillId="0" borderId="1" xfId="0" applyNumberFormat="1" applyFont="1" applyFill="1" applyBorder="1" applyAlignment="1" applyProtection="1">
      <alignment vertical="center" shrinkToFit="1"/>
    </xf>
    <xf numFmtId="182" fontId="32" fillId="0" borderId="1" xfId="9" applyNumberFormat="1" applyFont="1" applyFill="1" applyBorder="1" applyAlignment="1">
      <alignment horizontal="right" vertical="center"/>
    </xf>
    <xf numFmtId="0" fontId="38" fillId="0" borderId="1" xfId="0" applyNumberFormat="1" applyFont="1" applyFill="1" applyBorder="1" applyAlignment="1" applyProtection="1">
      <alignment vertical="center" shrinkToFit="1"/>
    </xf>
    <xf numFmtId="0" fontId="30" fillId="0" borderId="1" xfId="0" applyNumberFormat="1" applyFont="1" applyFill="1" applyBorder="1" applyAlignment="1" applyProtection="1">
      <alignment horizontal="left" vertical="center" shrinkToFit="1"/>
    </xf>
    <xf numFmtId="0" fontId="28" fillId="0" borderId="1" xfId="0" applyNumberFormat="1" applyFont="1" applyFill="1" applyBorder="1" applyAlignment="1" applyProtection="1">
      <alignment horizontal="left" vertical="center" shrinkToFit="1"/>
    </xf>
    <xf numFmtId="3" fontId="32" fillId="0" borderId="1" xfId="2" applyNumberFormat="1" applyFont="1" applyFill="1" applyBorder="1" applyAlignment="1" applyProtection="1">
      <alignment horizontal="right" vertical="center" wrapText="1"/>
    </xf>
    <xf numFmtId="0" fontId="29" fillId="0" borderId="1" xfId="0" applyNumberFormat="1" applyFont="1" applyFill="1" applyBorder="1" applyAlignment="1" applyProtection="1">
      <alignment vertical="center"/>
    </xf>
    <xf numFmtId="49" fontId="0" fillId="0" borderId="0" xfId="0" applyNumberFormat="1" applyFont="1" applyFill="1">
      <alignment vertical="center"/>
    </xf>
    <xf numFmtId="0" fontId="38" fillId="0" borderId="9" xfId="0" applyNumberFormat="1" applyFont="1" applyFill="1" applyBorder="1" applyAlignment="1" applyProtection="1">
      <alignment vertical="center" shrinkToFit="1"/>
    </xf>
    <xf numFmtId="0" fontId="38" fillId="0" borderId="1" xfId="0" applyNumberFormat="1" applyFont="1" applyFill="1" applyBorder="1" applyAlignment="1" applyProtection="1">
      <alignment vertical="center"/>
    </xf>
    <xf numFmtId="0" fontId="36" fillId="0" borderId="1" xfId="59" applyFont="1" applyFill="1" applyBorder="1" applyAlignment="1" applyProtection="1">
      <alignment vertical="center" shrinkToFit="1"/>
      <protection locked="0"/>
    </xf>
    <xf numFmtId="182" fontId="32" fillId="0" borderId="1" xfId="0" applyNumberFormat="1" applyFont="1" applyFill="1" applyBorder="1" applyAlignment="1">
      <alignment horizontal="right" vertical="center"/>
    </xf>
    <xf numFmtId="0" fontId="38" fillId="0" borderId="1" xfId="59" applyFont="1" applyFill="1" applyBorder="1" applyAlignment="1" applyProtection="1">
      <alignment vertical="center" shrinkToFit="1"/>
      <protection locked="0"/>
    </xf>
    <xf numFmtId="182" fontId="34" fillId="0" borderId="1" xfId="0" applyNumberFormat="1" applyFont="1" applyFill="1" applyBorder="1" applyAlignment="1">
      <alignment horizontal="right" vertical="center"/>
    </xf>
    <xf numFmtId="0" fontId="36" fillId="0" borderId="1" xfId="59" applyFont="1" applyFill="1" applyBorder="1" applyAlignment="1" applyProtection="1">
      <alignment horizontal="center" vertical="center" shrinkToFit="1"/>
      <protection locked="0"/>
    </xf>
    <xf numFmtId="0" fontId="2" fillId="0" borderId="0" xfId="59" applyFont="1" applyFill="1" applyBorder="1" applyAlignment="1">
      <alignment horizontal="center"/>
    </xf>
    <xf numFmtId="182" fontId="32" fillId="0" borderId="0" xfId="9" applyNumberFormat="1" applyFont="1" applyFill="1" applyBorder="1" applyAlignment="1" applyProtection="1">
      <alignment horizontal="right" vertical="center"/>
    </xf>
    <xf numFmtId="0" fontId="0" fillId="0" borderId="0" xfId="0" applyFill="1" applyBorder="1">
      <alignment vertical="center"/>
    </xf>
    <xf numFmtId="0" fontId="36" fillId="0" borderId="0" xfId="0" applyFont="1" applyFill="1" applyBorder="1">
      <alignment vertical="center"/>
    </xf>
    <xf numFmtId="0" fontId="0" fillId="0" borderId="0" xfId="0" applyFont="1" applyFill="1" applyBorder="1">
      <alignment vertical="center"/>
    </xf>
    <xf numFmtId="0" fontId="39" fillId="0" borderId="0" xfId="0" applyFont="1" applyFill="1" applyBorder="1">
      <alignment vertical="center"/>
    </xf>
    <xf numFmtId="0" fontId="23" fillId="0" borderId="0" xfId="0" applyFont="1" applyFill="1" applyBorder="1" applyAlignment="1">
      <alignment horizontal="left" vertical="center"/>
    </xf>
    <xf numFmtId="0" fontId="0" fillId="0" borderId="0" xfId="0" applyFill="1" applyBorder="1" applyAlignment="1">
      <alignment horizontal="right" vertical="center"/>
    </xf>
    <xf numFmtId="0" fontId="23" fillId="0" borderId="11" xfId="0" applyFont="1" applyFill="1" applyBorder="1" applyAlignment="1">
      <alignment horizontal="left" vertical="center"/>
    </xf>
    <xf numFmtId="0" fontId="23" fillId="0" borderId="6" xfId="0" applyFont="1" applyFill="1" applyBorder="1" applyAlignment="1">
      <alignment horizontal="left" vertical="center"/>
    </xf>
    <xf numFmtId="0" fontId="37" fillId="0" borderId="0" xfId="0" applyFont="1" applyFill="1" applyBorder="1">
      <alignment vertical="center"/>
    </xf>
    <xf numFmtId="182" fontId="37" fillId="0" borderId="0" xfId="9" applyNumberFormat="1" applyFont="1" applyFill="1" applyBorder="1" applyAlignment="1">
      <alignment vertical="center"/>
    </xf>
    <xf numFmtId="0" fontId="23" fillId="0" borderId="1" xfId="0" applyFont="1" applyFill="1" applyBorder="1" applyAlignment="1">
      <alignment horizontal="left" vertical="center"/>
    </xf>
    <xf numFmtId="0" fontId="38" fillId="0" borderId="1" xfId="0" applyFont="1" applyFill="1" applyBorder="1" applyAlignment="1">
      <alignment horizontal="center" vertical="center"/>
    </xf>
    <xf numFmtId="181" fontId="38" fillId="0" borderId="1" xfId="59" applyNumberFormat="1" applyFont="1" applyFill="1" applyBorder="1" applyAlignment="1">
      <alignment horizontal="center" vertical="center" wrapText="1"/>
    </xf>
    <xf numFmtId="181" fontId="28" fillId="0" borderId="1" xfId="59" applyNumberFormat="1" applyFont="1" applyFill="1" applyBorder="1" applyAlignment="1">
      <alignment horizontal="center" vertical="center" wrapText="1"/>
    </xf>
    <xf numFmtId="182" fontId="32" fillId="0" borderId="1" xfId="9" applyNumberFormat="1" applyFont="1" applyFill="1" applyBorder="1" applyAlignment="1" applyProtection="1">
      <alignment vertical="center"/>
    </xf>
    <xf numFmtId="10" fontId="32" fillId="0" borderId="1" xfId="12" applyNumberFormat="1" applyFont="1" applyFill="1" applyBorder="1" applyAlignment="1" applyProtection="1">
      <alignment vertical="center"/>
    </xf>
    <xf numFmtId="182" fontId="34" fillId="0" borderId="1" xfId="9" applyNumberFormat="1" applyFont="1" applyFill="1" applyBorder="1" applyAlignment="1">
      <alignment vertical="center"/>
    </xf>
    <xf numFmtId="10" fontId="34" fillId="0" borderId="1" xfId="12" applyNumberFormat="1" applyFont="1" applyFill="1" applyBorder="1" applyAlignment="1" applyProtection="1">
      <alignment vertical="center"/>
    </xf>
    <xf numFmtId="182" fontId="34" fillId="0" borderId="1" xfId="9" applyNumberFormat="1" applyFont="1" applyFill="1" applyBorder="1" applyAlignment="1" applyProtection="1">
      <alignment vertical="center"/>
    </xf>
    <xf numFmtId="0" fontId="34" fillId="0" borderId="1" xfId="0" applyFont="1" applyFill="1" applyBorder="1" applyAlignment="1">
      <alignment vertical="center"/>
    </xf>
    <xf numFmtId="3" fontId="34" fillId="0" borderId="1" xfId="52" applyNumberFormat="1" applyFont="1" applyFill="1" applyBorder="1" applyAlignment="1" applyProtection="1">
      <alignment vertical="center"/>
    </xf>
    <xf numFmtId="182" fontId="32" fillId="0" borderId="1" xfId="9" applyNumberFormat="1" applyFont="1" applyFill="1" applyBorder="1" applyAlignment="1">
      <alignment vertical="center"/>
    </xf>
    <xf numFmtId="0" fontId="32" fillId="0" borderId="1" xfId="0" applyFont="1" applyFill="1" applyBorder="1" applyAlignment="1">
      <alignment vertical="center"/>
    </xf>
    <xf numFmtId="0" fontId="21" fillId="0" borderId="1" xfId="0" applyNumberFormat="1" applyFont="1" applyFill="1" applyBorder="1" applyAlignment="1" applyProtection="1">
      <alignment vertical="center"/>
    </xf>
    <xf numFmtId="0" fontId="29" fillId="0" borderId="1" xfId="0" applyNumberFormat="1" applyFont="1" applyFill="1" applyBorder="1" applyAlignment="1" applyProtection="1">
      <alignment horizontal="left" vertical="center" wrapText="1"/>
    </xf>
    <xf numFmtId="0" fontId="38" fillId="0" borderId="1" xfId="0" applyNumberFormat="1" applyFont="1" applyFill="1" applyBorder="1" applyAlignment="1" applyProtection="1">
      <alignment horizontal="left" vertical="center" wrapText="1"/>
    </xf>
    <xf numFmtId="0" fontId="40" fillId="0" borderId="1" xfId="0" applyFont="1" applyFill="1" applyBorder="1" applyAlignment="1">
      <alignment horizontal="left" vertical="center"/>
    </xf>
    <xf numFmtId="0" fontId="36" fillId="0" borderId="1" xfId="59" applyFont="1" applyFill="1" applyBorder="1" applyAlignment="1" applyProtection="1">
      <alignment horizontal="left" vertical="center"/>
      <protection locked="0"/>
    </xf>
    <xf numFmtId="178" fontId="32" fillId="0" borderId="1" xfId="0" applyNumberFormat="1" applyFont="1" applyFill="1" applyBorder="1" applyAlignment="1">
      <alignment vertical="center"/>
    </xf>
    <xf numFmtId="178" fontId="32" fillId="0" borderId="1" xfId="9" applyNumberFormat="1" applyFont="1" applyFill="1" applyBorder="1" applyAlignment="1" applyProtection="1">
      <alignment vertical="center"/>
    </xf>
    <xf numFmtId="0" fontId="38" fillId="0" borderId="1" xfId="59" applyFont="1" applyFill="1" applyBorder="1" applyAlignment="1" applyProtection="1">
      <alignment vertical="center"/>
      <protection locked="0"/>
    </xf>
    <xf numFmtId="178" fontId="34" fillId="0" borderId="1" xfId="0" applyNumberFormat="1" applyFont="1" applyFill="1" applyBorder="1" applyAlignment="1">
      <alignment vertical="center"/>
    </xf>
    <xf numFmtId="178" fontId="34" fillId="0" borderId="1" xfId="9" applyNumberFormat="1" applyFont="1" applyFill="1" applyBorder="1" applyAlignment="1" applyProtection="1">
      <alignment vertical="center"/>
    </xf>
    <xf numFmtId="178" fontId="34" fillId="0" borderId="1" xfId="12" applyNumberFormat="1" applyFont="1" applyFill="1" applyBorder="1" applyAlignment="1" applyProtection="1">
      <alignment vertical="center"/>
    </xf>
    <xf numFmtId="0" fontId="36" fillId="0" borderId="1" xfId="59" applyFont="1" applyFill="1" applyBorder="1" applyAlignment="1" applyProtection="1">
      <alignment vertical="center"/>
      <protection locked="0"/>
    </xf>
    <xf numFmtId="182" fontId="32" fillId="0" borderId="1" xfId="0" applyNumberFormat="1" applyFont="1" applyFill="1" applyBorder="1" applyAlignment="1">
      <alignment vertical="center"/>
    </xf>
    <xf numFmtId="0" fontId="23" fillId="0" borderId="3" xfId="0" applyFont="1" applyFill="1" applyBorder="1" applyAlignment="1">
      <alignment horizontal="left" vertical="center"/>
    </xf>
    <xf numFmtId="0" fontId="36" fillId="0" borderId="1" xfId="59" applyFont="1" applyFill="1" applyBorder="1" applyAlignment="1" applyProtection="1">
      <alignment horizontal="center" vertical="center"/>
      <protection locked="0"/>
    </xf>
    <xf numFmtId="0" fontId="0" fillId="0" borderId="13" xfId="0" applyFill="1" applyBorder="1">
      <alignment vertical="center"/>
    </xf>
    <xf numFmtId="178" fontId="23" fillId="0" borderId="0" xfId="0" applyNumberFormat="1" applyFont="1" applyFill="1" applyBorder="1" applyAlignment="1" applyProtection="1">
      <alignment horizontal="right" vertical="center" wrapText="1"/>
      <protection locked="0"/>
    </xf>
    <xf numFmtId="0" fontId="0" fillId="0" borderId="7" xfId="0" applyFill="1" applyBorder="1">
      <alignment vertical="center"/>
    </xf>
    <xf numFmtId="0" fontId="0" fillId="0" borderId="1" xfId="0" applyFill="1" applyBorder="1" applyAlignment="1">
      <alignment horizontal="center" vertical="center" wrapText="1"/>
    </xf>
    <xf numFmtId="0" fontId="0" fillId="0" borderId="6" xfId="0" applyFill="1" applyBorder="1">
      <alignment vertical="center"/>
    </xf>
    <xf numFmtId="0" fontId="0" fillId="0" borderId="1" xfId="0" applyFill="1" applyBorder="1" applyAlignment="1">
      <alignment horizontal="center" vertical="center"/>
    </xf>
    <xf numFmtId="0" fontId="34" fillId="0" borderId="1" xfId="0" applyFont="1" applyFill="1" applyBorder="1" applyAlignment="1">
      <alignment horizontal="right" vertical="center"/>
    </xf>
    <xf numFmtId="0" fontId="36" fillId="0" borderId="6" xfId="0" applyFont="1" applyFill="1" applyBorder="1">
      <alignment vertical="center"/>
    </xf>
    <xf numFmtId="0" fontId="0" fillId="0" borderId="6" xfId="0" applyFont="1" applyFill="1" applyBorder="1">
      <alignment vertical="center"/>
    </xf>
    <xf numFmtId="0" fontId="39" fillId="0" borderId="6" xfId="0" applyFont="1" applyFill="1" applyBorder="1">
      <alignment vertical="center"/>
    </xf>
    <xf numFmtId="178" fontId="32" fillId="0" borderId="1" xfId="0" applyNumberFormat="1" applyFont="1" applyFill="1" applyBorder="1" applyAlignment="1">
      <alignment horizontal="right" vertical="center"/>
    </xf>
    <xf numFmtId="178" fontId="34" fillId="0" borderId="1" xfId="0" applyNumberFormat="1" applyFont="1" applyFill="1" applyBorder="1" applyAlignment="1">
      <alignment horizontal="right" vertical="center"/>
    </xf>
    <xf numFmtId="182" fontId="32" fillId="0" borderId="3" xfId="0" applyNumberFormat="1" applyFont="1" applyFill="1" applyBorder="1" applyAlignment="1">
      <alignment horizontal="right" vertical="center"/>
    </xf>
    <xf numFmtId="0" fontId="0" fillId="0" borderId="9" xfId="0" applyFill="1" applyBorder="1">
      <alignment vertical="center"/>
    </xf>
    <xf numFmtId="0" fontId="41" fillId="0" borderId="0" xfId="61" applyFont="1" applyFill="1" applyAlignment="1">
      <alignment horizontal="center" vertical="center" wrapText="1"/>
    </xf>
    <xf numFmtId="0" fontId="23" fillId="0" borderId="1" xfId="61" applyNumberFormat="1" applyFont="1" applyFill="1" applyBorder="1" applyAlignment="1" applyProtection="1">
      <alignment horizontal="left" vertical="center" wrapText="1" indent="1"/>
      <protection locked="0"/>
    </xf>
    <xf numFmtId="1" fontId="23" fillId="0" borderId="1" xfId="61" applyNumberFormat="1" applyFont="1" applyFill="1" applyBorder="1" applyAlignment="1" applyProtection="1">
      <alignment vertical="center" wrapText="1"/>
      <protection locked="0"/>
    </xf>
    <xf numFmtId="1" fontId="23" fillId="0" borderId="1" xfId="61" applyNumberFormat="1" applyFont="1" applyFill="1" applyBorder="1" applyAlignment="1">
      <alignment vertical="center" wrapText="1"/>
    </xf>
    <xf numFmtId="0" fontId="0" fillId="0" borderId="0" xfId="0" applyFont="1" applyFill="1" applyAlignment="1">
      <alignment horizontal="left" vertical="center"/>
    </xf>
    <xf numFmtId="0" fontId="36" fillId="0" borderId="1" xfId="0" applyFont="1" applyFill="1" applyBorder="1" applyAlignment="1">
      <alignment vertical="center" wrapText="1"/>
    </xf>
    <xf numFmtId="0" fontId="0" fillId="0" borderId="0" xfId="0" applyFill="1" applyBorder="1" applyAlignment="1">
      <alignment vertical="center"/>
    </xf>
    <xf numFmtId="181" fontId="0" fillId="0" borderId="0" xfId="0" applyNumberFormat="1" applyFill="1" applyBorder="1" applyAlignment="1">
      <alignment vertical="center"/>
    </xf>
    <xf numFmtId="181" fontId="35" fillId="0" borderId="0" xfId="56" applyNumberFormat="1" applyFont="1" applyFill="1" applyBorder="1" applyAlignment="1" applyProtection="1">
      <alignment horizontal="center" vertical="center"/>
    </xf>
    <xf numFmtId="0" fontId="2" fillId="0" borderId="0" xfId="56" applyNumberFormat="1" applyFont="1" applyFill="1" applyBorder="1" applyAlignment="1" applyProtection="1">
      <alignment horizontal="center" vertical="center"/>
    </xf>
    <xf numFmtId="0" fontId="42" fillId="0" borderId="0" xfId="0" applyNumberFormat="1" applyFont="1" applyFill="1" applyBorder="1" applyAlignment="1" applyProtection="1">
      <alignment horizontal="center"/>
    </xf>
    <xf numFmtId="181" fontId="42" fillId="0" borderId="0" xfId="0" applyNumberFormat="1" applyFont="1" applyFill="1" applyBorder="1" applyAlignment="1" applyProtection="1"/>
    <xf numFmtId="181" fontId="42" fillId="0" borderId="0" xfId="0" applyNumberFormat="1" applyFont="1" applyFill="1" applyBorder="1" applyAlignment="1" applyProtection="1">
      <alignment horizontal="right" vertical="center" wrapText="1"/>
    </xf>
    <xf numFmtId="0" fontId="43" fillId="0" borderId="3" xfId="0" applyNumberFormat="1" applyFont="1" applyFill="1" applyBorder="1" applyAlignment="1" applyProtection="1">
      <alignment horizontal="center" vertical="center" wrapText="1"/>
    </xf>
    <xf numFmtId="181" fontId="44" fillId="0" borderId="10" xfId="0" applyNumberFormat="1" applyFont="1" applyFill="1" applyBorder="1" applyAlignment="1" applyProtection="1">
      <alignment horizontal="center" vertical="center" wrapText="1"/>
    </xf>
    <xf numFmtId="181" fontId="43" fillId="0" borderId="8" xfId="0" applyNumberFormat="1" applyFont="1" applyFill="1" applyBorder="1" applyAlignment="1" applyProtection="1">
      <alignment horizontal="center" vertical="center" wrapText="1"/>
    </xf>
    <xf numFmtId="181" fontId="43" fillId="0" borderId="1"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xf>
    <xf numFmtId="181" fontId="44" fillId="0" borderId="17" xfId="0" applyNumberFormat="1" applyFont="1" applyFill="1" applyBorder="1" applyAlignment="1" applyProtection="1">
      <alignment horizontal="center" vertical="center" wrapText="1"/>
    </xf>
    <xf numFmtId="181" fontId="43" fillId="0" borderId="18" xfId="0" applyNumberFormat="1" applyFont="1" applyFill="1" applyBorder="1" applyAlignment="1" applyProtection="1">
      <alignment horizontal="center" vertical="center" wrapText="1"/>
    </xf>
    <xf numFmtId="181" fontId="43" fillId="0" borderId="19"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vertical="center" wrapText="1"/>
    </xf>
    <xf numFmtId="181" fontId="43" fillId="0" borderId="2"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vertical="center" wrapText="1"/>
    </xf>
    <xf numFmtId="181" fontId="42" fillId="0" borderId="2"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vertical="center" wrapText="1"/>
    </xf>
    <xf numFmtId="0" fontId="46" fillId="0" borderId="2" xfId="0" applyNumberFormat="1" applyFont="1" applyFill="1" applyBorder="1" applyAlignment="1" applyProtection="1">
      <alignment vertical="center" wrapText="1"/>
    </xf>
    <xf numFmtId="0" fontId="47" fillId="0" borderId="2" xfId="0" applyNumberFormat="1" applyFont="1" applyFill="1" applyBorder="1" applyAlignment="1" applyProtection="1">
      <alignment vertical="center" wrapText="1"/>
    </xf>
    <xf numFmtId="0" fontId="48" fillId="0" borderId="0" xfId="0" applyNumberFormat="1" applyFont="1" applyFill="1" applyBorder="1" applyAlignment="1" applyProtection="1">
      <alignment horizontal="center" vertical="center" wrapText="1"/>
    </xf>
    <xf numFmtId="181" fontId="48" fillId="0" borderId="0" xfId="0" applyNumberFormat="1"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xf>
    <xf numFmtId="181" fontId="44" fillId="0" borderId="3" xfId="0" applyNumberFormat="1" applyFont="1" applyFill="1" applyBorder="1" applyAlignment="1" applyProtection="1">
      <alignment horizontal="center" vertical="center"/>
    </xf>
    <xf numFmtId="181" fontId="43" fillId="0" borderId="1" xfId="0" applyNumberFormat="1" applyFont="1" applyFill="1" applyBorder="1" applyAlignment="1" applyProtection="1">
      <alignment horizontal="center" vertical="center"/>
    </xf>
    <xf numFmtId="0" fontId="43" fillId="0" borderId="5" xfId="0" applyNumberFormat="1" applyFont="1" applyFill="1" applyBorder="1" applyAlignment="1" applyProtection="1">
      <alignment horizontal="center" vertical="center"/>
    </xf>
    <xf numFmtId="181" fontId="44" fillId="0" borderId="5" xfId="0" applyNumberFormat="1" applyFont="1" applyFill="1" applyBorder="1" applyAlignment="1" applyProtection="1">
      <alignment horizontal="center" vertical="center"/>
    </xf>
    <xf numFmtId="0" fontId="43" fillId="0" borderId="19"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xf>
    <xf numFmtId="0" fontId="1" fillId="0" borderId="2" xfId="0" applyFont="1" applyFill="1" applyBorder="1" applyAlignment="1"/>
    <xf numFmtId="0" fontId="49" fillId="0" borderId="20" xfId="0" applyFont="1" applyFill="1" applyBorder="1" applyAlignment="1"/>
    <xf numFmtId="181" fontId="50" fillId="0" borderId="1" xfId="0" applyNumberFormat="1" applyFont="1" applyFill="1" applyBorder="1" applyAlignment="1">
      <alignment horizontal="center" vertical="center"/>
    </xf>
    <xf numFmtId="0" fontId="1" fillId="0" borderId="2" xfId="0" applyNumberFormat="1" applyFont="1" applyFill="1" applyBorder="1" applyAlignment="1"/>
    <xf numFmtId="0" fontId="1" fillId="0" borderId="20" xfId="0" applyFont="1" applyFill="1" applyBorder="1" applyAlignment="1"/>
    <xf numFmtId="181" fontId="51" fillId="0" borderId="1" xfId="0" applyNumberFormat="1" applyFont="1" applyFill="1" applyBorder="1" applyAlignment="1">
      <alignment horizontal="center" vertical="center"/>
    </xf>
    <xf numFmtId="0" fontId="36" fillId="0" borderId="0" xfId="0" applyFont="1" applyFill="1">
      <alignment vertical="center"/>
    </xf>
    <xf numFmtId="181" fontId="52" fillId="0" borderId="0" xfId="0" applyNumberFormat="1" applyFont="1" applyFill="1" applyAlignment="1">
      <alignment horizontal="left" vertical="center"/>
    </xf>
    <xf numFmtId="178" fontId="0" fillId="0" borderId="0" xfId="0" applyNumberFormat="1" applyFont="1" applyFill="1">
      <alignment vertical="center"/>
    </xf>
    <xf numFmtId="0" fontId="53" fillId="0" borderId="0" xfId="56" applyNumberFormat="1" applyFont="1" applyFill="1" applyAlignment="1" applyProtection="1">
      <alignment horizontal="center" vertical="center"/>
    </xf>
    <xf numFmtId="181" fontId="52" fillId="0" borderId="0" xfId="56" applyNumberFormat="1" applyFont="1" applyFill="1" applyAlignment="1" applyProtection="1">
      <alignment horizontal="left" vertical="center"/>
    </xf>
    <xf numFmtId="0" fontId="28" fillId="0" borderId="13" xfId="56" applyNumberFormat="1" applyFont="1" applyFill="1" applyBorder="1" applyAlignment="1" applyProtection="1">
      <alignment vertical="center"/>
    </xf>
    <xf numFmtId="178" fontId="28" fillId="0" borderId="0" xfId="0" applyNumberFormat="1" applyFont="1" applyFill="1" applyAlignment="1">
      <alignment vertical="center"/>
    </xf>
    <xf numFmtId="178" fontId="28" fillId="0" borderId="13" xfId="56" applyNumberFormat="1" applyFont="1" applyFill="1" applyBorder="1" applyAlignment="1" applyProtection="1">
      <alignment vertical="center"/>
    </xf>
    <xf numFmtId="182" fontId="28" fillId="0" borderId="13" xfId="56" applyNumberFormat="1" applyFont="1" applyFill="1" applyBorder="1" applyAlignment="1" applyProtection="1">
      <alignment vertical="center"/>
    </xf>
    <xf numFmtId="182" fontId="28" fillId="0" borderId="0" xfId="56" applyNumberFormat="1" applyFont="1" applyFill="1" applyBorder="1" applyAlignment="1" applyProtection="1">
      <alignment vertical="center"/>
    </xf>
    <xf numFmtId="0" fontId="34" fillId="0" borderId="0" xfId="57" applyFont="1" applyFill="1"/>
    <xf numFmtId="181" fontId="54" fillId="0" borderId="3" xfId="56" applyNumberFormat="1" applyFont="1" applyFill="1" applyBorder="1" applyAlignment="1" applyProtection="1">
      <alignment horizontal="center" vertical="center" wrapText="1"/>
    </xf>
    <xf numFmtId="0" fontId="29" fillId="0" borderId="3" xfId="56" applyNumberFormat="1" applyFont="1" applyFill="1" applyBorder="1" applyAlignment="1" applyProtection="1">
      <alignment horizontal="center" vertical="center" wrapText="1"/>
    </xf>
    <xf numFmtId="178" fontId="30" fillId="0" borderId="6" xfId="0" applyNumberFormat="1" applyFont="1" applyFill="1" applyBorder="1" applyAlignment="1">
      <alignment horizontal="center" vertical="center" wrapText="1"/>
    </xf>
    <xf numFmtId="178" fontId="30" fillId="0" borderId="7" xfId="0" applyNumberFormat="1" applyFont="1" applyFill="1" applyBorder="1" applyAlignment="1">
      <alignment horizontal="center" vertical="center" wrapText="1"/>
    </xf>
    <xf numFmtId="178" fontId="28" fillId="0" borderId="7" xfId="0" applyNumberFormat="1" applyFont="1" applyFill="1" applyBorder="1" applyAlignment="1">
      <alignment horizontal="center" vertical="center" wrapText="1"/>
    </xf>
    <xf numFmtId="178" fontId="30" fillId="0" borderId="8" xfId="0" applyNumberFormat="1" applyFont="1" applyFill="1" applyBorder="1" applyAlignment="1">
      <alignment horizontal="center" vertical="center" wrapText="1"/>
    </xf>
    <xf numFmtId="181" fontId="54" fillId="0" borderId="4" xfId="56" applyNumberFormat="1" applyFont="1" applyFill="1" applyBorder="1" applyAlignment="1" applyProtection="1">
      <alignment horizontal="center" vertical="center" wrapText="1"/>
    </xf>
    <xf numFmtId="0" fontId="30" fillId="0" borderId="4" xfId="56" applyNumberFormat="1" applyFont="1" applyFill="1" applyBorder="1" applyAlignment="1" applyProtection="1">
      <alignment horizontal="center" vertical="center" wrapText="1"/>
    </xf>
    <xf numFmtId="178" fontId="29" fillId="0" borderId="1" xfId="0" applyNumberFormat="1" applyFont="1" applyFill="1" applyBorder="1" applyAlignment="1">
      <alignment horizontal="center" vertical="center" shrinkToFit="1"/>
    </xf>
    <xf numFmtId="178" fontId="29" fillId="0" borderId="3" xfId="56" applyNumberFormat="1" applyFont="1" applyFill="1" applyBorder="1" applyAlignment="1" applyProtection="1">
      <alignment horizontal="center" vertical="center" shrinkToFit="1"/>
    </xf>
    <xf numFmtId="0" fontId="29" fillId="0" borderId="3" xfId="56" applyNumberFormat="1" applyFont="1" applyFill="1" applyBorder="1" applyAlignment="1" applyProtection="1">
      <alignment horizontal="center" vertical="center" shrinkToFit="1"/>
    </xf>
    <xf numFmtId="0" fontId="29" fillId="0" borderId="1" xfId="57" applyNumberFormat="1" applyFont="1" applyFill="1" applyBorder="1" applyAlignment="1" applyProtection="1">
      <alignment horizontal="center" vertical="center" shrinkToFit="1"/>
    </xf>
    <xf numFmtId="0" fontId="30" fillId="0" borderId="1" xfId="57" applyNumberFormat="1" applyFont="1" applyFill="1" applyBorder="1" applyAlignment="1" applyProtection="1">
      <alignment horizontal="center" vertical="center" shrinkToFit="1"/>
    </xf>
    <xf numFmtId="0" fontId="30" fillId="0" borderId="5" xfId="56" applyNumberFormat="1" applyFont="1" applyFill="1" applyBorder="1" applyAlignment="1" applyProtection="1">
      <alignment horizontal="center" vertical="center" wrapText="1"/>
    </xf>
    <xf numFmtId="178" fontId="30" fillId="0" borderId="1" xfId="0" applyNumberFormat="1" applyFont="1" applyFill="1" applyBorder="1" applyAlignment="1">
      <alignment horizontal="center" vertical="center" shrinkToFit="1"/>
    </xf>
    <xf numFmtId="178" fontId="30" fillId="0" borderId="5" xfId="56" applyNumberFormat="1" applyFont="1" applyFill="1" applyBorder="1" applyAlignment="1" applyProtection="1">
      <alignment horizontal="center" vertical="center" shrinkToFit="1"/>
    </xf>
    <xf numFmtId="0" fontId="30" fillId="0" borderId="5" xfId="56" applyNumberFormat="1" applyFont="1" applyFill="1" applyBorder="1" applyAlignment="1" applyProtection="1">
      <alignment horizontal="center" vertical="center" shrinkToFit="1"/>
    </xf>
    <xf numFmtId="49" fontId="36" fillId="0" borderId="1" xfId="0" applyNumberFormat="1" applyFont="1" applyFill="1" applyBorder="1" applyAlignment="1">
      <alignment horizontal="left" vertical="center"/>
    </xf>
    <xf numFmtId="0" fontId="36" fillId="0" borderId="7" xfId="56" applyNumberFormat="1" applyFont="1" applyFill="1" applyBorder="1" applyAlignment="1" applyProtection="1">
      <alignment vertical="center" shrinkToFit="1"/>
    </xf>
    <xf numFmtId="178" fontId="32" fillId="0" borderId="1" xfId="9" applyNumberFormat="1" applyFont="1" applyFill="1" applyBorder="1" applyAlignment="1" applyProtection="1">
      <alignment vertical="center" shrinkToFit="1"/>
    </xf>
    <xf numFmtId="10" fontId="32" fillId="0" borderId="1" xfId="12" applyNumberFormat="1" applyFont="1" applyFill="1" applyBorder="1" applyAlignment="1" applyProtection="1">
      <alignment vertical="center" shrinkToFit="1"/>
    </xf>
    <xf numFmtId="10" fontId="32" fillId="0" borderId="1" xfId="12" applyNumberFormat="1" applyFont="1" applyFill="1" applyBorder="1" applyAlignment="1">
      <alignment shrinkToFit="1"/>
    </xf>
    <xf numFmtId="181" fontId="55" fillId="0" borderId="1" xfId="56" applyNumberFormat="1" applyFont="1" applyFill="1" applyBorder="1" applyAlignment="1" applyProtection="1">
      <alignment horizontal="left" vertical="center" shrinkToFit="1"/>
    </xf>
    <xf numFmtId="0" fontId="30" fillId="0" borderId="7" xfId="56" applyNumberFormat="1" applyFont="1" applyFill="1" applyBorder="1" applyAlignment="1" applyProtection="1">
      <alignment vertical="center" shrinkToFit="1"/>
    </xf>
    <xf numFmtId="178" fontId="32" fillId="0" borderId="1" xfId="58" applyNumberFormat="1" applyFont="1" applyFill="1" applyBorder="1" applyAlignment="1" applyProtection="1">
      <alignment vertical="center"/>
    </xf>
    <xf numFmtId="49" fontId="56" fillId="0" borderId="1" xfId="0" applyNumberFormat="1" applyFont="1" applyFill="1" applyBorder="1" applyAlignment="1">
      <alignment horizontal="left" vertical="center"/>
    </xf>
    <xf numFmtId="181" fontId="56" fillId="0" borderId="7" xfId="0" applyNumberFormat="1" applyFont="1" applyFill="1" applyBorder="1" applyAlignment="1" applyProtection="1">
      <alignment horizontal="left" vertical="center"/>
      <protection locked="0"/>
    </xf>
    <xf numFmtId="0" fontId="34" fillId="0" borderId="1" xfId="58" applyNumberFormat="1" applyFont="1" applyFill="1" applyBorder="1" applyAlignment="1" applyProtection="1">
      <alignment vertical="center"/>
    </xf>
    <xf numFmtId="178" fontId="34" fillId="0" borderId="1" xfId="58" applyNumberFormat="1" applyFont="1" applyFill="1" applyBorder="1" applyAlignment="1" applyProtection="1">
      <alignment vertical="center"/>
    </xf>
    <xf numFmtId="178" fontId="34" fillId="0" borderId="1" xfId="9" applyNumberFormat="1" applyFont="1" applyFill="1" applyBorder="1" applyAlignment="1" applyProtection="1">
      <alignment vertical="center" shrinkToFit="1"/>
    </xf>
    <xf numFmtId="10" fontId="34" fillId="0" borderId="1" xfId="12" applyNumberFormat="1" applyFont="1" applyFill="1" applyBorder="1" applyAlignment="1" applyProtection="1">
      <alignment vertical="center" shrinkToFit="1"/>
    </xf>
    <xf numFmtId="10" fontId="34" fillId="0" borderId="1" xfId="12" applyNumberFormat="1" applyFont="1" applyFill="1" applyBorder="1" applyAlignment="1">
      <alignment shrinkToFit="1"/>
    </xf>
    <xf numFmtId="179" fontId="56" fillId="0" borderId="7" xfId="0" applyNumberFormat="1" applyFont="1" applyFill="1" applyBorder="1" applyAlignment="1" applyProtection="1">
      <alignment horizontal="left" vertical="center"/>
      <protection locked="0"/>
    </xf>
    <xf numFmtId="0" fontId="56" fillId="0" borderId="7" xfId="0" applyFont="1" applyFill="1" applyBorder="1" applyAlignment="1">
      <alignment vertical="center"/>
    </xf>
    <xf numFmtId="49" fontId="55" fillId="0" borderId="1" xfId="56" applyNumberFormat="1" applyFont="1" applyFill="1" applyBorder="1" applyAlignment="1" applyProtection="1">
      <alignment horizontal="left" vertical="center" shrinkToFit="1"/>
    </xf>
    <xf numFmtId="181" fontId="56" fillId="0" borderId="13" xfId="0" applyNumberFormat="1" applyFont="1" applyFill="1" applyBorder="1" applyAlignment="1" applyProtection="1">
      <alignment horizontal="left" vertical="center"/>
      <protection locked="0"/>
    </xf>
    <xf numFmtId="178" fontId="57" fillId="0" borderId="0" xfId="0" applyNumberFormat="1" applyFont="1" applyFill="1" applyAlignment="1">
      <alignment horizontal="right" vertical="center"/>
    </xf>
    <xf numFmtId="178" fontId="30" fillId="0" borderId="0" xfId="0" applyNumberFormat="1" applyFont="1" applyFill="1" applyAlignment="1">
      <alignment horizontal="center" vertical="center" wrapText="1"/>
    </xf>
    <xf numFmtId="178" fontId="29" fillId="0" borderId="5" xfId="0" applyNumberFormat="1" applyFont="1" applyFill="1" applyBorder="1" applyAlignment="1">
      <alignment horizontal="center" vertical="center" shrinkToFit="1"/>
    </xf>
    <xf numFmtId="178" fontId="58" fillId="0" borderId="5" xfId="0" applyNumberFormat="1" applyFont="1" applyFill="1" applyBorder="1" applyAlignment="1">
      <alignment horizontal="center" vertical="center" shrinkToFit="1"/>
    </xf>
    <xf numFmtId="0" fontId="29" fillId="0" borderId="1" xfId="57" applyNumberFormat="1" applyFont="1" applyFill="1" applyBorder="1" applyAlignment="1" applyProtection="1">
      <alignment horizontal="center" vertical="center" wrapText="1" shrinkToFit="1"/>
    </xf>
    <xf numFmtId="178" fontId="58" fillId="0" borderId="1" xfId="0" applyNumberFormat="1" applyFont="1" applyFill="1" applyBorder="1" applyAlignment="1">
      <alignment horizontal="center" vertical="center" shrinkToFit="1"/>
    </xf>
    <xf numFmtId="10" fontId="32" fillId="0" borderId="1" xfId="12" applyNumberFormat="1" applyFont="1" applyFill="1" applyBorder="1" applyAlignment="1">
      <alignment vertical="center" shrinkToFit="1"/>
    </xf>
    <xf numFmtId="178" fontId="32" fillId="0" borderId="0" xfId="58" applyNumberFormat="1" applyFont="1" applyFill="1" applyAlignment="1" applyProtection="1">
      <alignment vertical="center"/>
    </xf>
    <xf numFmtId="10" fontId="34" fillId="0" borderId="1" xfId="12" applyNumberFormat="1" applyFont="1" applyFill="1" applyBorder="1" applyAlignment="1">
      <alignment vertical="center" shrinkToFit="1"/>
    </xf>
    <xf numFmtId="179" fontId="56" fillId="0" borderId="13" xfId="0" applyNumberFormat="1" applyFont="1" applyFill="1" applyBorder="1" applyAlignment="1" applyProtection="1">
      <alignment horizontal="left" vertical="center"/>
      <protection locked="0"/>
    </xf>
    <xf numFmtId="178" fontId="32" fillId="0" borderId="1" xfId="0" applyNumberFormat="1" applyFont="1" applyFill="1" applyBorder="1" applyAlignment="1">
      <alignment vertical="center" shrinkToFit="1"/>
    </xf>
    <xf numFmtId="0" fontId="29" fillId="0" borderId="7" xfId="56" applyNumberFormat="1" applyFont="1" applyFill="1" applyBorder="1" applyAlignment="1" applyProtection="1">
      <alignment vertical="center" shrinkToFit="1"/>
    </xf>
    <xf numFmtId="49" fontId="38" fillId="0" borderId="1" xfId="0" applyNumberFormat="1" applyFont="1" applyFill="1" applyBorder="1" applyAlignment="1">
      <alignment horizontal="left" vertical="center"/>
    </xf>
    <xf numFmtId="0" fontId="38" fillId="0" borderId="21" xfId="0" applyFont="1" applyFill="1" applyBorder="1" applyAlignment="1">
      <alignment horizontal="left" vertical="center"/>
    </xf>
    <xf numFmtId="49" fontId="36" fillId="0" borderId="1" xfId="56" applyNumberFormat="1" applyFont="1" applyFill="1" applyBorder="1" applyAlignment="1" applyProtection="1">
      <alignment horizontal="left" vertical="center" shrinkToFit="1"/>
    </xf>
    <xf numFmtId="0" fontId="32" fillId="0" borderId="1" xfId="58" applyNumberFormat="1" applyFont="1" applyFill="1" applyBorder="1" applyAlignment="1" applyProtection="1">
      <alignment vertical="center"/>
    </xf>
    <xf numFmtId="178" fontId="34" fillId="0" borderId="1" xfId="0" applyNumberFormat="1" applyFont="1" applyFill="1" applyBorder="1" applyAlignment="1">
      <alignment vertical="center" shrinkToFit="1"/>
    </xf>
    <xf numFmtId="178" fontId="34" fillId="0" borderId="1" xfId="56" applyNumberFormat="1" applyFont="1" applyFill="1" applyBorder="1" applyAlignment="1" applyProtection="1">
      <alignment vertical="center" shrinkToFit="1"/>
    </xf>
    <xf numFmtId="178" fontId="32" fillId="0" borderId="1" xfId="56" applyNumberFormat="1" applyFont="1" applyFill="1" applyBorder="1" applyAlignment="1" applyProtection="1">
      <alignment vertical="center" shrinkToFit="1"/>
    </xf>
    <xf numFmtId="0" fontId="38" fillId="0" borderId="7" xfId="56" applyNumberFormat="1" applyFont="1" applyFill="1" applyBorder="1" applyAlignment="1" applyProtection="1">
      <alignment vertical="center" shrinkToFit="1"/>
    </xf>
    <xf numFmtId="178" fontId="59" fillId="0" borderId="1" xfId="0" applyNumberFormat="1" applyFont="1" applyFill="1" applyBorder="1" applyAlignment="1">
      <alignment horizontal="right" vertical="center" shrinkToFit="1"/>
    </xf>
    <xf numFmtId="178" fontId="37" fillId="0" borderId="1" xfId="0" applyNumberFormat="1" applyFont="1" applyFill="1" applyBorder="1" applyAlignment="1">
      <alignment horizontal="right" vertical="center" shrinkToFit="1"/>
    </xf>
    <xf numFmtId="178" fontId="60" fillId="0" borderId="1" xfId="0" applyNumberFormat="1" applyFont="1" applyFill="1" applyBorder="1" applyAlignment="1">
      <alignment horizontal="right" vertical="center" shrinkToFit="1"/>
    </xf>
    <xf numFmtId="0" fontId="56" fillId="0" borderId="0" xfId="0" applyFont="1" applyFill="1" applyAlignment="1">
      <alignment vertical="center"/>
    </xf>
    <xf numFmtId="182" fontId="32" fillId="0" borderId="1" xfId="9" applyNumberFormat="1" applyFont="1" applyFill="1" applyBorder="1" applyAlignment="1" applyProtection="1">
      <alignment vertical="center" shrinkToFit="1"/>
    </xf>
    <xf numFmtId="0" fontId="36" fillId="0" borderId="1" xfId="56" applyNumberFormat="1" applyFont="1" applyFill="1" applyBorder="1" applyAlignment="1" applyProtection="1">
      <alignment horizontal="left" vertical="center" shrinkToFit="1"/>
    </xf>
    <xf numFmtId="178" fontId="32" fillId="0" borderId="1" xfId="9" applyNumberFormat="1" applyFont="1" applyFill="1" applyBorder="1" applyAlignment="1">
      <alignment vertical="center" shrinkToFit="1"/>
    </xf>
    <xf numFmtId="0" fontId="36" fillId="0" borderId="1" xfId="0" applyNumberFormat="1" applyFont="1" applyFill="1" applyBorder="1" applyAlignment="1" applyProtection="1">
      <alignment horizontal="left" vertical="center" shrinkToFit="1"/>
    </xf>
    <xf numFmtId="0" fontId="36" fillId="0" borderId="7" xfId="0" applyNumberFormat="1" applyFont="1" applyFill="1" applyBorder="1" applyAlignment="1" applyProtection="1">
      <alignment horizontal="left" vertical="center" shrinkToFit="1"/>
    </xf>
    <xf numFmtId="49" fontId="36" fillId="0" borderId="1" xfId="0" applyNumberFormat="1" applyFont="1" applyFill="1" applyBorder="1" applyAlignment="1" applyProtection="1">
      <alignment horizontal="left" vertical="center" shrinkToFit="1"/>
    </xf>
    <xf numFmtId="3" fontId="29" fillId="0" borderId="7" xfId="0" applyNumberFormat="1" applyFont="1" applyFill="1" applyBorder="1" applyAlignment="1" applyProtection="1">
      <alignment horizontal="left" vertical="center" shrinkToFit="1"/>
    </xf>
    <xf numFmtId="3" fontId="28" fillId="0" borderId="7" xfId="0" applyNumberFormat="1" applyFont="1" applyFill="1" applyBorder="1" applyAlignment="1" applyProtection="1">
      <alignment horizontal="left" vertical="center" shrinkToFit="1"/>
    </xf>
    <xf numFmtId="181" fontId="52" fillId="0" borderId="1" xfId="0" applyNumberFormat="1" applyFont="1" applyFill="1" applyBorder="1" applyAlignment="1" applyProtection="1">
      <alignment horizontal="left" vertical="center" shrinkToFit="1"/>
    </xf>
    <xf numFmtId="181" fontId="55" fillId="0" borderId="1" xfId="0" applyNumberFormat="1" applyFont="1" applyFill="1" applyBorder="1" applyAlignment="1" applyProtection="1">
      <alignment horizontal="left" vertical="center" shrinkToFit="1"/>
    </xf>
    <xf numFmtId="0" fontId="29" fillId="0" borderId="7" xfId="0" applyNumberFormat="1" applyFont="1" applyFill="1" applyBorder="1" applyAlignment="1" applyProtection="1">
      <alignment horizontal="center" vertical="center" shrinkToFit="1"/>
    </xf>
    <xf numFmtId="182" fontId="32" fillId="0" borderId="0" xfId="9" applyNumberFormat="1" applyFont="1" applyFill="1" applyAlignment="1" applyProtection="1">
      <alignment vertical="center" shrinkToFit="1"/>
    </xf>
    <xf numFmtId="178" fontId="32" fillId="0" borderId="0" xfId="9" applyNumberFormat="1" applyFont="1" applyFill="1" applyAlignment="1" applyProtection="1">
      <alignment vertical="center" shrinkToFit="1"/>
    </xf>
    <xf numFmtId="181" fontId="56" fillId="0" borderId="1" xfId="0" applyNumberFormat="1" applyFont="1" applyFill="1" applyBorder="1" applyAlignment="1">
      <alignment horizontal="left" vertical="center"/>
    </xf>
    <xf numFmtId="178"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178" fontId="30" fillId="0" borderId="3" xfId="0" applyNumberFormat="1" applyFont="1" applyFill="1" applyBorder="1" applyAlignment="1">
      <alignment horizontal="center" vertical="center" wrapText="1"/>
    </xf>
    <xf numFmtId="178" fontId="30" fillId="0" borderId="4" xfId="0" applyNumberFormat="1" applyFont="1" applyFill="1" applyBorder="1" applyAlignment="1">
      <alignment horizontal="center" vertical="center" wrapText="1"/>
    </xf>
    <xf numFmtId="178" fontId="30" fillId="0" borderId="5" xfId="0" applyNumberFormat="1" applyFont="1" applyFill="1" applyBorder="1" applyAlignment="1">
      <alignment horizontal="center" vertical="center" wrapText="1"/>
    </xf>
    <xf numFmtId="0" fontId="56" fillId="0" borderId="1" xfId="0" applyNumberFormat="1" applyFont="1" applyFill="1" applyBorder="1" applyAlignment="1">
      <alignment horizontal="left" vertical="center"/>
    </xf>
    <xf numFmtId="0" fontId="38" fillId="0" borderId="1" xfId="0" applyFont="1" applyFill="1" applyBorder="1" applyAlignment="1">
      <alignment horizontal="left" vertical="center"/>
    </xf>
    <xf numFmtId="0" fontId="21" fillId="0" borderId="0" xfId="0" applyFont="1" applyFill="1">
      <alignment vertical="center"/>
    </xf>
    <xf numFmtId="0" fontId="23" fillId="0" borderId="0" xfId="0" applyFont="1" applyFill="1">
      <alignment vertical="center"/>
    </xf>
    <xf numFmtId="0" fontId="38" fillId="0" borderId="0" xfId="0" applyFont="1" applyFill="1">
      <alignment vertical="center"/>
    </xf>
    <xf numFmtId="0" fontId="2" fillId="0" borderId="0" xfId="0" applyFont="1" applyFill="1" applyAlignment="1">
      <alignment horizontal="center" vertical="center" shrinkToFit="1"/>
    </xf>
    <xf numFmtId="178" fontId="26" fillId="0" borderId="0" xfId="0" applyNumberFormat="1" applyFont="1" applyFill="1" applyAlignment="1">
      <alignment horizontal="center" vertical="center" shrinkToFit="1"/>
    </xf>
    <xf numFmtId="0" fontId="26" fillId="0" borderId="0" xfId="0" applyFont="1" applyFill="1" applyAlignment="1">
      <alignment horizontal="center" vertical="center" shrinkToFit="1"/>
    </xf>
    <xf numFmtId="0" fontId="0" fillId="0" borderId="0" xfId="0" applyFont="1" applyFill="1" applyAlignment="1">
      <alignment vertical="center"/>
    </xf>
    <xf numFmtId="178" fontId="34" fillId="0" borderId="0" xfId="0" applyNumberFormat="1" applyFont="1" applyFill="1">
      <alignment vertical="center"/>
    </xf>
    <xf numFmtId="0" fontId="34" fillId="0" borderId="0" xfId="0" applyFont="1" applyFill="1">
      <alignment vertical="center"/>
    </xf>
    <xf numFmtId="49" fontId="38" fillId="0" borderId="1" xfId="0" applyNumberFormat="1" applyFont="1" applyFill="1" applyBorder="1" applyAlignment="1" applyProtection="1">
      <alignment horizontal="center" vertical="center"/>
      <protection locked="0"/>
    </xf>
    <xf numFmtId="178"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178" fontId="38" fillId="0" borderId="3" xfId="0" applyNumberFormat="1" applyFont="1" applyFill="1" applyBorder="1" applyAlignment="1">
      <alignment horizontal="center" vertical="center" wrapText="1"/>
    </xf>
    <xf numFmtId="178" fontId="38" fillId="0" borderId="1" xfId="0" applyNumberFormat="1" applyFont="1" applyFill="1" applyBorder="1" applyAlignment="1">
      <alignment horizontal="center" vertical="center"/>
    </xf>
    <xf numFmtId="0" fontId="38" fillId="0" borderId="3" xfId="0" applyFont="1" applyFill="1" applyBorder="1" applyAlignment="1">
      <alignment horizontal="center" vertical="center" wrapText="1"/>
    </xf>
    <xf numFmtId="0" fontId="38" fillId="0" borderId="6"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178" fontId="28" fillId="0" borderId="5"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xf>
    <xf numFmtId="0" fontId="28" fillId="0" borderId="5" xfId="0" applyFont="1" applyFill="1" applyBorder="1" applyAlignment="1">
      <alignment horizontal="center" vertical="center" wrapText="1"/>
    </xf>
    <xf numFmtId="49" fontId="21" fillId="0" borderId="1" xfId="0" applyNumberFormat="1" applyFont="1" applyFill="1" applyBorder="1" applyAlignment="1" applyProtection="1">
      <alignment vertical="center"/>
      <protection locked="0"/>
    </xf>
    <xf numFmtId="178" fontId="61" fillId="0" borderId="1" xfId="9" applyNumberFormat="1" applyFont="1" applyFill="1" applyBorder="1" applyAlignment="1">
      <alignment horizontal="right" vertical="center"/>
    </xf>
    <xf numFmtId="10" fontId="61" fillId="0" borderId="1" xfId="12" applyNumberFormat="1" applyFont="1" applyFill="1" applyBorder="1" applyAlignment="1">
      <alignment horizontal="right" vertical="center"/>
    </xf>
    <xf numFmtId="49" fontId="56" fillId="0" borderId="1" xfId="0" applyNumberFormat="1" applyFont="1" applyFill="1" applyBorder="1" applyAlignment="1" applyProtection="1">
      <alignment vertical="center"/>
      <protection locked="0"/>
    </xf>
    <xf numFmtId="178" fontId="27" fillId="0" borderId="1" xfId="9" applyNumberFormat="1" applyFont="1" applyFill="1" applyBorder="1" applyAlignment="1">
      <alignment horizontal="right" vertical="center"/>
    </xf>
    <xf numFmtId="10" fontId="27" fillId="0" borderId="1" xfId="12" applyNumberFormat="1" applyFont="1" applyFill="1" applyBorder="1" applyAlignment="1">
      <alignment horizontal="right" vertical="center"/>
    </xf>
    <xf numFmtId="182" fontId="27" fillId="0" borderId="1" xfId="9" applyNumberFormat="1" applyFont="1" applyFill="1" applyBorder="1" applyAlignment="1">
      <alignment horizontal="right" vertical="center"/>
    </xf>
    <xf numFmtId="182" fontId="61" fillId="0" borderId="1" xfId="9" applyNumberFormat="1" applyFont="1" applyFill="1" applyBorder="1" applyAlignment="1">
      <alignment horizontal="right" vertical="center"/>
    </xf>
    <xf numFmtId="0" fontId="21" fillId="0" borderId="1" xfId="56"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xf>
    <xf numFmtId="0" fontId="56" fillId="0" borderId="1" xfId="0" applyNumberFormat="1" applyFont="1" applyFill="1" applyBorder="1" applyAlignment="1" applyProtection="1">
      <alignment horizontal="left" vertical="center"/>
    </xf>
    <xf numFmtId="178" fontId="27" fillId="0" borderId="1" xfId="0" applyNumberFormat="1" applyFont="1" applyFill="1" applyBorder="1" applyAlignment="1" applyProtection="1">
      <alignment horizontal="right" vertical="center"/>
    </xf>
    <xf numFmtId="178" fontId="62" fillId="0" borderId="1" xfId="0" applyNumberFormat="1" applyFont="1" applyFill="1" applyBorder="1" applyAlignment="1" applyProtection="1">
      <alignment horizontal="right" vertical="center"/>
    </xf>
    <xf numFmtId="178" fontId="23" fillId="0" borderId="13" xfId="0" applyNumberFormat="1" applyFont="1" applyFill="1" applyBorder="1" applyAlignment="1" applyProtection="1">
      <alignment vertical="center" wrapText="1"/>
      <protection locked="0"/>
    </xf>
    <xf numFmtId="0" fontId="28" fillId="0" borderId="1" xfId="0" applyFont="1" applyFill="1" applyBorder="1" applyAlignment="1">
      <alignment horizontal="center" vertical="center"/>
    </xf>
    <xf numFmtId="0" fontId="28" fillId="0" borderId="0" xfId="0" applyFont="1" applyFill="1" applyAlignment="1">
      <alignment horizontal="center" vertical="center"/>
    </xf>
    <xf numFmtId="178" fontId="38" fillId="0" borderId="6" xfId="0" applyNumberFormat="1" applyFont="1" applyFill="1" applyBorder="1" applyAlignment="1">
      <alignment horizontal="center" vertical="center" shrinkToFit="1"/>
    </xf>
    <xf numFmtId="0" fontId="61" fillId="0" borderId="0" xfId="0" applyFont="1" applyFill="1">
      <alignment vertical="center"/>
    </xf>
    <xf numFmtId="178" fontId="61" fillId="0" borderId="5" xfId="9" applyNumberFormat="1" applyFont="1" applyFill="1" applyBorder="1" applyAlignment="1">
      <alignment horizontal="right" vertical="center"/>
    </xf>
    <xf numFmtId="0" fontId="27" fillId="0" borderId="0" xfId="0" applyFont="1" applyFill="1">
      <alignment vertical="center"/>
    </xf>
    <xf numFmtId="0" fontId="28" fillId="0" borderId="0" xfId="0" applyFont="1" applyFill="1">
      <alignment vertical="center"/>
    </xf>
    <xf numFmtId="178" fontId="27" fillId="0" borderId="6" xfId="0" applyNumberFormat="1" applyFont="1" applyFill="1" applyBorder="1" applyAlignment="1" applyProtection="1">
      <alignment horizontal="right" vertical="center"/>
    </xf>
    <xf numFmtId="178" fontId="27" fillId="0" borderId="9" xfId="0" applyNumberFormat="1" applyFont="1" applyFill="1" applyBorder="1" applyAlignment="1" applyProtection="1">
      <alignment horizontal="right" vertical="center"/>
    </xf>
    <xf numFmtId="178" fontId="62" fillId="0" borderId="6" xfId="0" applyNumberFormat="1" applyFont="1" applyFill="1" applyBorder="1" applyAlignment="1" applyProtection="1">
      <alignment horizontal="right" vertical="center"/>
    </xf>
    <xf numFmtId="178" fontId="62" fillId="0" borderId="9" xfId="0" applyNumberFormat="1" applyFont="1" applyFill="1" applyBorder="1" applyAlignment="1" applyProtection="1">
      <alignment horizontal="right" vertical="center"/>
    </xf>
    <xf numFmtId="0" fontId="27" fillId="0" borderId="1" xfId="0" applyFont="1" applyFill="1" applyBorder="1" applyAlignment="1">
      <alignment horizontal="right" vertical="center"/>
    </xf>
    <xf numFmtId="178" fontId="63" fillId="0" borderId="1" xfId="9" applyNumberFormat="1" applyFont="1" applyFill="1" applyBorder="1" applyAlignment="1">
      <alignment horizontal="right" vertical="center"/>
    </xf>
    <xf numFmtId="178" fontId="61" fillId="0" borderId="1" xfId="0" applyNumberFormat="1" applyFont="1" applyFill="1" applyBorder="1" applyAlignment="1" applyProtection="1">
      <alignment horizontal="right" vertical="center"/>
    </xf>
    <xf numFmtId="0" fontId="36" fillId="0" borderId="1" xfId="0" applyNumberFormat="1" applyFont="1" applyFill="1" applyBorder="1" applyAlignment="1" applyProtection="1">
      <alignment horizontal="center" vertical="center"/>
    </xf>
    <xf numFmtId="0" fontId="32" fillId="0" borderId="0" xfId="0" applyFont="1" applyFill="1">
      <alignment vertical="center"/>
    </xf>
    <xf numFmtId="178" fontId="61" fillId="0" borderId="6" xfId="0" applyNumberFormat="1" applyFont="1" applyFill="1" applyBorder="1" applyAlignment="1" applyProtection="1">
      <alignment horizontal="right" vertical="center"/>
    </xf>
    <xf numFmtId="178" fontId="27" fillId="0" borderId="1" xfId="0" applyNumberFormat="1" applyFont="1" applyFill="1" applyBorder="1" applyAlignment="1">
      <alignment horizontal="right" vertical="center"/>
    </xf>
    <xf numFmtId="0" fontId="64" fillId="0" borderId="0" xfId="61" applyFont="1" applyAlignment="1">
      <alignment horizontal="center" vertical="center"/>
    </xf>
    <xf numFmtId="0" fontId="65" fillId="0" borderId="0" xfId="61" applyFont="1" applyAlignment="1">
      <alignment vertical="center"/>
    </xf>
    <xf numFmtId="0" fontId="66" fillId="0" borderId="0" xfId="61" applyFont="1" applyAlignment="1">
      <alignment horizontal="center" vertical="center"/>
    </xf>
    <xf numFmtId="0" fontId="67" fillId="0" borderId="0" xfId="61" applyFont="1" applyAlignment="1">
      <alignment vertical="center"/>
    </xf>
    <xf numFmtId="0" fontId="68" fillId="0" borderId="0" xfId="61" applyFont="1" applyAlignment="1">
      <alignment vertical="center"/>
    </xf>
    <xf numFmtId="0" fontId="68" fillId="0" borderId="0" xfId="61" applyFont="1" applyAlignment="1">
      <alignment vertical="center" wrapText="1"/>
    </xf>
    <xf numFmtId="0" fontId="0" fillId="0" borderId="0" xfId="61" applyAlignment="1">
      <alignment vertical="center"/>
    </xf>
    <xf numFmtId="0" fontId="68" fillId="0" borderId="0" xfId="42" applyFont="1" applyAlignment="1">
      <alignment vertical="center"/>
    </xf>
    <xf numFmtId="0" fontId="69" fillId="0" borderId="0" xfId="42" applyFont="1" applyAlignment="1">
      <alignment vertical="center"/>
    </xf>
    <xf numFmtId="0" fontId="68" fillId="0" borderId="0" xfId="62" applyFont="1" applyAlignment="1">
      <alignment vertical="center"/>
    </xf>
    <xf numFmtId="0" fontId="70" fillId="0" borderId="0" xfId="61" applyFont="1"/>
    <xf numFmtId="0" fontId="34" fillId="0" borderId="0" xfId="61" applyFont="1"/>
    <xf numFmtId="0" fontId="71" fillId="0" borderId="0" xfId="61" applyFont="1" applyAlignment="1">
      <alignment horizontal="center"/>
    </xf>
    <xf numFmtId="0" fontId="72" fillId="0" borderId="0" xfId="61" applyFont="1" applyAlignment="1">
      <alignment horizontal="center"/>
    </xf>
    <xf numFmtId="0" fontId="73" fillId="0" borderId="0" xfId="61" applyFont="1" applyAlignment="1">
      <alignment horizontal="center"/>
    </xf>
    <xf numFmtId="0" fontId="66" fillId="0" borderId="0" xfId="61" applyFont="1" applyAlignment="1">
      <alignment horizontal="center"/>
    </xf>
    <xf numFmtId="58" fontId="73" fillId="0" borderId="0" xfId="61" applyNumberFormat="1" applyFont="1" applyAlignment="1">
      <alignment horizontal="center"/>
    </xf>
  </cellXfs>
  <cellStyles count="64">
    <cellStyle name="常规" xfId="0" builtinId="0"/>
    <cellStyle name="货币[0]" xfId="1" builtinId="7"/>
    <cellStyle name="常规_基支"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_2016年草案(国资预算定稿)"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_本级社保" xfId="25"/>
    <cellStyle name="60% - 强调文字颜色 4" xfId="26" builtinId="44"/>
    <cellStyle name="输出" xfId="27" builtinId="21"/>
    <cellStyle name="计算" xfId="28" builtinId="22"/>
    <cellStyle name="千位分隔[0]_2013年国有资本经营预算草案0107" xfId="29"/>
    <cellStyle name="检查单元格" xfId="30" builtinId="23"/>
    <cellStyle name="常规_Sheet1_Sheet3_2016年草案(国资预算定稿)" xfId="31"/>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常规_2013年公共财政预算草案1209" xfId="42"/>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常规_基收" xfId="52"/>
    <cellStyle name="强调文字颜色 6" xfId="53" builtinId="49"/>
    <cellStyle name="40% - 强调文字颜色 6" xfId="54" builtinId="51"/>
    <cellStyle name="60% - 强调文字颜色 6" xfId="55" builtinId="52"/>
    <cellStyle name="常规_Sheet1" xfId="56"/>
    <cellStyle name="常规_Sheet1_1" xfId="57"/>
    <cellStyle name="常规_公支" xfId="58"/>
    <cellStyle name="常规_2013年政府性基金预算草案0109陈改" xfId="59"/>
    <cellStyle name="常规_Sheet3" xfId="60"/>
    <cellStyle name="常规_广西壮族自治区全区与自治区本级2012年预算执行情况和2013年预算（草案）（最终）" xfId="61"/>
    <cellStyle name="样式 1" xfId="62"/>
    <cellStyle name="常规_2013年国有资本经营预算草案0107" xfId="6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25105;&#30340;&#25991;&#26723;\&#19996;&#26124;&#36130;&#25919;&#20379;&#20859;&#20154;&#21592;&#25968;&#25454;&#36755;&#20837;&#26684;&#24335;\&#19996;&#26124;&#35745;&#21010;&#29983;&#32946;&#26381;&#21153;&#25152;&#36130;&#25919;&#20379;&#20859;&#20154;&#21592;&#25968;&#25454;&#36755;&#20837;&#26684;&#243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N21"/>
  <sheetViews>
    <sheetView workbookViewId="0">
      <selection activeCell="A8" sqref="A8:N8"/>
    </sheetView>
  </sheetViews>
  <sheetFormatPr defaultColWidth="9" defaultRowHeight="14.25"/>
  <cols>
    <col min="1" max="16384" width="9" style="318"/>
  </cols>
  <sheetData>
    <row r="1" ht="20.25" spans="1:14">
      <c r="A1" s="510"/>
      <c r="B1" s="511"/>
      <c r="C1" s="511"/>
      <c r="D1" s="511"/>
      <c r="E1" s="511"/>
      <c r="F1" s="511"/>
      <c r="G1" s="511"/>
      <c r="H1" s="511"/>
      <c r="I1" s="511"/>
      <c r="J1" s="511"/>
      <c r="K1" s="511"/>
      <c r="L1" s="511"/>
      <c r="M1" s="511"/>
      <c r="N1" s="511"/>
    </row>
    <row r="2" ht="15" spans="1:14">
      <c r="A2" s="511"/>
      <c r="B2" s="511"/>
      <c r="C2" s="511"/>
      <c r="D2" s="511"/>
      <c r="E2" s="511"/>
      <c r="F2" s="511"/>
      <c r="G2" s="511"/>
      <c r="H2" s="511"/>
      <c r="I2" s="511"/>
      <c r="J2" s="511"/>
      <c r="K2" s="511"/>
      <c r="L2" s="511"/>
      <c r="M2" s="511"/>
      <c r="N2" s="511"/>
    </row>
    <row r="3" ht="15" spans="1:14">
      <c r="A3" s="511"/>
      <c r="B3" s="511"/>
      <c r="C3" s="511"/>
      <c r="D3" s="511"/>
      <c r="E3" s="511"/>
      <c r="F3" s="511"/>
      <c r="G3" s="511"/>
      <c r="H3" s="511"/>
      <c r="I3" s="511"/>
      <c r="J3" s="511"/>
      <c r="K3" s="511"/>
      <c r="L3" s="511"/>
      <c r="M3" s="511"/>
      <c r="N3" s="511"/>
    </row>
    <row r="4" ht="15" spans="1:14">
      <c r="A4" s="511"/>
      <c r="B4" s="511"/>
      <c r="C4" s="511"/>
      <c r="D4" s="511"/>
      <c r="E4" s="511"/>
      <c r="F4" s="511"/>
      <c r="G4" s="511"/>
      <c r="H4" s="511"/>
      <c r="I4" s="511"/>
      <c r="J4" s="511"/>
      <c r="K4" s="511"/>
      <c r="L4" s="511"/>
      <c r="M4" s="511"/>
      <c r="N4" s="511"/>
    </row>
    <row r="5" ht="15" spans="1:14">
      <c r="A5" s="511"/>
      <c r="B5" s="511"/>
      <c r="C5" s="511"/>
      <c r="D5" s="511"/>
      <c r="E5" s="511"/>
      <c r="F5" s="511"/>
      <c r="G5" s="511"/>
      <c r="H5" s="511"/>
      <c r="I5" s="511"/>
      <c r="J5" s="511"/>
      <c r="K5" s="511"/>
      <c r="L5" s="511"/>
      <c r="M5" s="511"/>
      <c r="N5" s="511"/>
    </row>
    <row r="6" ht="15" spans="1:14">
      <c r="A6" s="511"/>
      <c r="B6" s="511"/>
      <c r="C6" s="511"/>
      <c r="D6" s="511"/>
      <c r="E6" s="511"/>
      <c r="F6" s="511"/>
      <c r="G6" s="511"/>
      <c r="H6" s="511"/>
      <c r="I6" s="511"/>
      <c r="J6" s="511"/>
      <c r="K6" s="511"/>
      <c r="L6" s="511"/>
      <c r="M6" s="511"/>
      <c r="N6" s="511"/>
    </row>
    <row r="7" ht="15" spans="1:14">
      <c r="A7" s="511"/>
      <c r="B7" s="511"/>
      <c r="C7" s="511"/>
      <c r="D7" s="511"/>
      <c r="E7" s="511"/>
      <c r="F7" s="511"/>
      <c r="G7" s="511"/>
      <c r="H7" s="511"/>
      <c r="I7" s="511"/>
      <c r="J7" s="511"/>
      <c r="K7" s="511"/>
      <c r="L7" s="511"/>
      <c r="M7" s="511"/>
      <c r="N7" s="511"/>
    </row>
    <row r="8" ht="46.5" spans="1:14">
      <c r="A8" s="512" t="s">
        <v>0</v>
      </c>
      <c r="B8" s="513"/>
      <c r="C8" s="513"/>
      <c r="D8" s="513"/>
      <c r="E8" s="513"/>
      <c r="F8" s="513"/>
      <c r="G8" s="513"/>
      <c r="H8" s="513"/>
      <c r="I8" s="513"/>
      <c r="J8" s="513"/>
      <c r="K8" s="513"/>
      <c r="L8" s="513"/>
      <c r="M8" s="513"/>
      <c r="N8" s="513"/>
    </row>
    <row r="9" ht="45" spans="1:14">
      <c r="A9" s="513"/>
      <c r="B9" s="513"/>
      <c r="C9" s="513"/>
      <c r="D9" s="513"/>
      <c r="E9" s="513"/>
      <c r="F9" s="513"/>
      <c r="G9" s="513"/>
      <c r="H9" s="513"/>
      <c r="I9" s="513"/>
      <c r="J9" s="513"/>
      <c r="K9" s="513"/>
      <c r="L9" s="513"/>
      <c r="M9" s="513"/>
      <c r="N9" s="513"/>
    </row>
    <row r="10" ht="30" spans="1:14">
      <c r="A10" s="514"/>
      <c r="B10" s="514"/>
      <c r="C10" s="514"/>
      <c r="D10" s="514"/>
      <c r="E10" s="514"/>
      <c r="F10" s="514"/>
      <c r="G10" s="514"/>
      <c r="H10" s="514"/>
      <c r="I10" s="514"/>
      <c r="J10" s="514"/>
      <c r="K10" s="514"/>
      <c r="L10" s="514"/>
      <c r="M10" s="514"/>
      <c r="N10" s="514"/>
    </row>
    <row r="11" ht="15" spans="1:14">
      <c r="A11" s="511"/>
      <c r="B11" s="511"/>
      <c r="C11" s="511"/>
      <c r="D11" s="511"/>
      <c r="E11" s="511"/>
      <c r="F11" s="511"/>
      <c r="G11" s="511"/>
      <c r="H11" s="511"/>
      <c r="I11" s="511"/>
      <c r="J11" s="511"/>
      <c r="K11" s="511"/>
      <c r="L11" s="511"/>
      <c r="M11" s="511"/>
      <c r="N11" s="511"/>
    </row>
    <row r="12" ht="15" spans="1:14">
      <c r="A12" s="511"/>
      <c r="B12" s="511"/>
      <c r="C12" s="511"/>
      <c r="D12" s="511"/>
      <c r="E12" s="511"/>
      <c r="F12" s="511"/>
      <c r="G12" s="511"/>
      <c r="H12" s="511"/>
      <c r="I12" s="511"/>
      <c r="J12" s="511"/>
      <c r="K12" s="511"/>
      <c r="L12" s="511"/>
      <c r="M12" s="511"/>
      <c r="N12" s="511"/>
    </row>
    <row r="13" ht="15" spans="1:14">
      <c r="A13" s="511"/>
      <c r="B13" s="511"/>
      <c r="C13" s="511"/>
      <c r="D13" s="511"/>
      <c r="E13" s="511"/>
      <c r="F13" s="511"/>
      <c r="G13" s="511"/>
      <c r="H13" s="511"/>
      <c r="I13" s="511"/>
      <c r="J13" s="511"/>
      <c r="K13" s="511"/>
      <c r="L13" s="511"/>
      <c r="M13" s="511"/>
      <c r="N13" s="511"/>
    </row>
    <row r="14" ht="15" spans="1:14">
      <c r="A14" s="511"/>
      <c r="B14" s="511"/>
      <c r="C14" s="511"/>
      <c r="D14" s="511"/>
      <c r="E14" s="511"/>
      <c r="F14" s="511"/>
      <c r="G14" s="511"/>
      <c r="H14" s="511"/>
      <c r="I14" s="511"/>
      <c r="J14" s="511"/>
      <c r="K14" s="511"/>
      <c r="L14" s="511"/>
      <c r="M14" s="511"/>
      <c r="N14" s="511"/>
    </row>
    <row r="15" ht="15" spans="1:14">
      <c r="A15" s="511"/>
      <c r="B15" s="511"/>
      <c r="C15" s="511"/>
      <c r="D15" s="511"/>
      <c r="E15" s="511"/>
      <c r="F15" s="511"/>
      <c r="G15" s="511"/>
      <c r="H15" s="511"/>
      <c r="I15" s="511"/>
      <c r="J15" s="511"/>
      <c r="K15" s="511"/>
      <c r="L15" s="511"/>
      <c r="M15" s="511"/>
      <c r="N15" s="511"/>
    </row>
    <row r="16" ht="31.5" spans="1:14">
      <c r="A16" s="515" t="s">
        <v>1</v>
      </c>
      <c r="B16" s="514"/>
      <c r="C16" s="514"/>
      <c r="D16" s="514"/>
      <c r="E16" s="514"/>
      <c r="F16" s="514"/>
      <c r="G16" s="514"/>
      <c r="H16" s="514"/>
      <c r="I16" s="514"/>
      <c r="J16" s="514"/>
      <c r="K16" s="514"/>
      <c r="L16" s="514"/>
      <c r="M16" s="514"/>
      <c r="N16" s="514"/>
    </row>
    <row r="17" ht="30" spans="1:14">
      <c r="A17" s="516">
        <v>45373</v>
      </c>
      <c r="B17" s="516"/>
      <c r="C17" s="516"/>
      <c r="D17" s="516"/>
      <c r="E17" s="516"/>
      <c r="F17" s="516"/>
      <c r="G17" s="516"/>
      <c r="H17" s="516"/>
      <c r="I17" s="516"/>
      <c r="J17" s="516"/>
      <c r="K17" s="516"/>
      <c r="L17" s="516"/>
      <c r="M17" s="516"/>
      <c r="N17" s="516"/>
    </row>
    <row r="18" ht="15" spans="1:14">
      <c r="A18" s="511"/>
      <c r="B18" s="511"/>
      <c r="C18" s="511"/>
      <c r="D18" s="511"/>
      <c r="E18" s="511"/>
      <c r="F18" s="511"/>
      <c r="G18" s="511"/>
      <c r="H18" s="511"/>
      <c r="I18" s="511"/>
      <c r="J18" s="511"/>
      <c r="K18" s="511"/>
      <c r="L18" s="511"/>
      <c r="M18" s="511"/>
      <c r="N18" s="511"/>
    </row>
    <row r="19" ht="15" spans="1:14">
      <c r="A19" s="511"/>
      <c r="B19" s="511"/>
      <c r="C19" s="511"/>
      <c r="D19" s="511"/>
      <c r="E19" s="511"/>
      <c r="F19" s="511"/>
      <c r="G19" s="511"/>
      <c r="H19" s="511"/>
      <c r="I19" s="511"/>
      <c r="J19" s="511"/>
      <c r="K19" s="511"/>
      <c r="L19" s="511"/>
      <c r="M19" s="511"/>
      <c r="N19" s="511"/>
    </row>
    <row r="20" ht="15" spans="1:14">
      <c r="A20" s="511"/>
      <c r="B20" s="511"/>
      <c r="C20" s="511"/>
      <c r="D20" s="511"/>
      <c r="E20" s="511"/>
      <c r="F20" s="511"/>
      <c r="G20" s="511"/>
      <c r="H20" s="511"/>
      <c r="I20" s="511"/>
      <c r="J20" s="511"/>
      <c r="K20" s="511"/>
      <c r="L20" s="511"/>
      <c r="M20" s="511"/>
      <c r="N20" s="511"/>
    </row>
    <row r="21" ht="15" spans="1:14">
      <c r="A21" s="511"/>
      <c r="B21" s="511"/>
      <c r="C21" s="511"/>
      <c r="D21" s="511"/>
      <c r="E21" s="511"/>
      <c r="F21" s="511"/>
      <c r="G21" s="511"/>
      <c r="H21" s="511"/>
      <c r="I21" s="511"/>
      <c r="J21" s="511"/>
      <c r="K21" s="511"/>
      <c r="L21" s="511"/>
      <c r="M21" s="511"/>
      <c r="N21" s="511"/>
    </row>
  </sheetData>
  <mergeCells count="5">
    <mergeCell ref="A8:N8"/>
    <mergeCell ref="A9:N9"/>
    <mergeCell ref="A10:N10"/>
    <mergeCell ref="A16:N16"/>
    <mergeCell ref="A17:N17"/>
  </mergeCells>
  <pageMargins left="0.75" right="0.16" top="0.98" bottom="0.59" header="0.51" footer="0.51"/>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31"/>
  <sheetViews>
    <sheetView topLeftCell="B1" workbookViewId="0">
      <pane xSplit="1" ySplit="6" topLeftCell="C19" activePane="bottomRight" state="frozen"/>
      <selection/>
      <selection pane="topRight"/>
      <selection pane="bottomLeft"/>
      <selection pane="bottomRight" activeCell="B2" sqref="B2:J2"/>
    </sheetView>
  </sheetViews>
  <sheetFormatPr defaultColWidth="9" defaultRowHeight="14.25"/>
  <cols>
    <col min="1" max="1" width="10" style="264" hidden="1" customWidth="1"/>
    <col min="2" max="2" width="31.375" style="262" customWidth="1"/>
    <col min="3" max="3" width="11.25" style="262" customWidth="1"/>
    <col min="4" max="4" width="10.875" style="262" customWidth="1"/>
    <col min="5" max="5" width="11" style="262" customWidth="1"/>
    <col min="6" max="6" width="11.75" style="262" customWidth="1"/>
    <col min="7" max="7" width="11" style="262" customWidth="1"/>
    <col min="8" max="8" width="10.5" style="262" customWidth="1"/>
    <col min="9" max="9" width="11" style="262" customWidth="1"/>
    <col min="10" max="10" width="10.25" style="262" customWidth="1"/>
    <col min="11" max="11" width="8.75" style="265" hidden="1" customWidth="1"/>
    <col min="12" max="12" width="9" style="260" hidden="1" customWidth="1"/>
    <col min="13" max="16384" width="9" style="260"/>
  </cols>
  <sheetData>
    <row r="1" s="260" customFormat="1" ht="22" customHeight="1" spans="1:11">
      <c r="A1" s="264"/>
      <c r="B1" s="262" t="s">
        <v>2108</v>
      </c>
      <c r="C1" s="262"/>
      <c r="D1" s="262"/>
      <c r="E1" s="262"/>
      <c r="F1" s="262"/>
      <c r="G1" s="262"/>
      <c r="H1" s="262"/>
      <c r="I1" s="262"/>
      <c r="J1" s="262"/>
      <c r="K1" s="265"/>
    </row>
    <row r="2" s="260" customFormat="1" ht="30" customHeight="1" spans="1:12">
      <c r="A2" s="266"/>
      <c r="B2" s="181" t="s">
        <v>2109</v>
      </c>
      <c r="C2" s="181"/>
      <c r="D2" s="181"/>
      <c r="E2" s="181"/>
      <c r="F2" s="181"/>
      <c r="G2" s="181"/>
      <c r="H2" s="181"/>
      <c r="I2" s="181"/>
      <c r="J2" s="181"/>
      <c r="K2" s="265"/>
      <c r="L2" s="298"/>
    </row>
    <row r="3" s="260" customFormat="1" spans="1:12">
      <c r="A3" s="267"/>
      <c r="B3" s="268"/>
      <c r="C3" s="269"/>
      <c r="D3" s="268"/>
      <c r="E3" s="268"/>
      <c r="F3" s="268"/>
      <c r="G3" s="268"/>
      <c r="H3" s="268"/>
      <c r="I3" s="299" t="s">
        <v>29</v>
      </c>
      <c r="J3" s="299"/>
      <c r="K3" s="265"/>
      <c r="L3" s="300"/>
    </row>
    <row r="4" s="260" customFormat="1" spans="1:12">
      <c r="A4" s="270"/>
      <c r="B4" s="271" t="s">
        <v>30</v>
      </c>
      <c r="C4" s="214" t="s">
        <v>2110</v>
      </c>
      <c r="D4" s="214"/>
      <c r="E4" s="214"/>
      <c r="F4" s="214"/>
      <c r="G4" s="214"/>
      <c r="H4" s="239" t="s">
        <v>2111</v>
      </c>
      <c r="I4" s="239"/>
      <c r="J4" s="239"/>
      <c r="K4" s="301" t="s">
        <v>2112</v>
      </c>
      <c r="L4" s="302"/>
    </row>
    <row r="5" s="260" customFormat="1" spans="1:12">
      <c r="A5" s="270"/>
      <c r="B5" s="271"/>
      <c r="C5" s="240" t="s">
        <v>34</v>
      </c>
      <c r="D5" s="240" t="s">
        <v>35</v>
      </c>
      <c r="E5" s="238" t="s">
        <v>2113</v>
      </c>
      <c r="F5" s="272" t="s">
        <v>147</v>
      </c>
      <c r="G5" s="273"/>
      <c r="H5" s="238" t="s">
        <v>38</v>
      </c>
      <c r="I5" s="238" t="s">
        <v>39</v>
      </c>
      <c r="J5" s="239"/>
      <c r="K5" s="303"/>
      <c r="L5" s="302"/>
    </row>
    <row r="6" s="260" customFormat="1" spans="1:12">
      <c r="A6" s="270"/>
      <c r="B6" s="271"/>
      <c r="C6" s="214"/>
      <c r="D6" s="214"/>
      <c r="E6" s="239"/>
      <c r="F6" s="240" t="s">
        <v>149</v>
      </c>
      <c r="G6" s="214" t="s">
        <v>2114</v>
      </c>
      <c r="H6" s="239"/>
      <c r="I6" s="238" t="s">
        <v>149</v>
      </c>
      <c r="J6" s="239" t="s">
        <v>2114</v>
      </c>
      <c r="K6" s="303"/>
      <c r="L6" s="302"/>
    </row>
    <row r="7" s="260" customFormat="1" ht="15.75" spans="1:12">
      <c r="A7" s="270">
        <v>1030148</v>
      </c>
      <c r="B7" s="249" t="s">
        <v>2115</v>
      </c>
      <c r="C7" s="274">
        <f t="shared" ref="C7:H7" si="0">SUM(C8:C14)</f>
        <v>179793</v>
      </c>
      <c r="D7" s="274">
        <f t="shared" si="0"/>
        <v>65161</v>
      </c>
      <c r="E7" s="275">
        <f t="shared" ref="E7:E10" si="1">D7/C7</f>
        <v>0.362422341247991</v>
      </c>
      <c r="F7" s="274">
        <f t="shared" ref="F7:F21" si="2">D7-K7</f>
        <v>37735</v>
      </c>
      <c r="G7" s="275">
        <f t="shared" ref="G7:G10" si="3">F7/K7</f>
        <v>1.37588419747685</v>
      </c>
      <c r="H7" s="274">
        <f t="shared" si="0"/>
        <v>64111</v>
      </c>
      <c r="I7" s="274">
        <f t="shared" ref="I7:I21" si="4">H7-D7</f>
        <v>-1050</v>
      </c>
      <c r="J7" s="275">
        <f t="shared" ref="J7:J11" si="5">I7/D7</f>
        <v>-0.0161139331808904</v>
      </c>
      <c r="K7" s="222">
        <f>SUM(K8:K14)</f>
        <v>27426</v>
      </c>
      <c r="L7" s="302"/>
    </row>
    <row r="8" s="260" customFormat="1" ht="15" spans="1:12">
      <c r="A8" s="270">
        <v>103014801</v>
      </c>
      <c r="B8" s="252" t="s">
        <v>2116</v>
      </c>
      <c r="C8" s="276">
        <v>59626</v>
      </c>
      <c r="D8" s="276">
        <v>11079</v>
      </c>
      <c r="E8" s="277">
        <f t="shared" si="1"/>
        <v>0.185808204474558</v>
      </c>
      <c r="F8" s="278">
        <f t="shared" si="2"/>
        <v>-389</v>
      </c>
      <c r="G8" s="277">
        <f t="shared" si="3"/>
        <v>-0.0339204743634461</v>
      </c>
      <c r="H8" s="276">
        <v>7800</v>
      </c>
      <c r="I8" s="278">
        <f t="shared" si="4"/>
        <v>-3279</v>
      </c>
      <c r="J8" s="277">
        <f t="shared" si="5"/>
        <v>-0.295965339832115</v>
      </c>
      <c r="K8" s="227">
        <v>11468</v>
      </c>
      <c r="L8" s="302"/>
    </row>
    <row r="9" s="260" customFormat="1" ht="15" spans="1:12">
      <c r="A9" s="270">
        <v>103014802</v>
      </c>
      <c r="B9" s="252" t="s">
        <v>2117</v>
      </c>
      <c r="C9" s="276"/>
      <c r="D9" s="276">
        <v>5</v>
      </c>
      <c r="E9" s="277"/>
      <c r="F9" s="278">
        <f t="shared" si="2"/>
        <v>-7</v>
      </c>
      <c r="G9" s="277">
        <f t="shared" si="3"/>
        <v>-0.583333333333333</v>
      </c>
      <c r="H9" s="276"/>
      <c r="I9" s="278">
        <f t="shared" si="4"/>
        <v>-5</v>
      </c>
      <c r="J9" s="277">
        <f t="shared" si="5"/>
        <v>-1</v>
      </c>
      <c r="K9" s="227">
        <v>12</v>
      </c>
      <c r="L9" s="302"/>
    </row>
    <row r="10" s="260" customFormat="1" ht="15" spans="1:12">
      <c r="A10" s="270">
        <v>103014803</v>
      </c>
      <c r="B10" s="252" t="s">
        <v>2118</v>
      </c>
      <c r="C10" s="276">
        <v>6761</v>
      </c>
      <c r="D10" s="276">
        <v>2401</v>
      </c>
      <c r="E10" s="277">
        <f t="shared" si="1"/>
        <v>0.355124981511611</v>
      </c>
      <c r="F10" s="278">
        <f t="shared" si="2"/>
        <v>-3745</v>
      </c>
      <c r="G10" s="277">
        <f t="shared" si="3"/>
        <v>-0.609339407744875</v>
      </c>
      <c r="H10" s="276">
        <v>3540</v>
      </c>
      <c r="I10" s="278">
        <f t="shared" si="4"/>
        <v>1139</v>
      </c>
      <c r="J10" s="277">
        <f t="shared" si="5"/>
        <v>0.474385672636402</v>
      </c>
      <c r="K10" s="227">
        <v>6146</v>
      </c>
      <c r="L10" s="302"/>
    </row>
    <row r="11" s="260" customFormat="1" ht="15" spans="1:12">
      <c r="A11" s="270"/>
      <c r="B11" s="252" t="s">
        <v>2119</v>
      </c>
      <c r="C11" s="276"/>
      <c r="D11" s="276"/>
      <c r="E11" s="277"/>
      <c r="F11" s="278">
        <f t="shared" si="2"/>
        <v>0</v>
      </c>
      <c r="G11" s="277"/>
      <c r="H11" s="276"/>
      <c r="I11" s="278">
        <f t="shared" si="4"/>
        <v>0</v>
      </c>
      <c r="J11" s="277" t="e">
        <f t="shared" si="5"/>
        <v>#DIV/0!</v>
      </c>
      <c r="K11" s="304"/>
      <c r="L11" s="302"/>
    </row>
    <row r="12" s="260" customFormat="1" ht="15" spans="1:12">
      <c r="A12" s="270"/>
      <c r="B12" s="252" t="s">
        <v>2120</v>
      </c>
      <c r="C12" s="276"/>
      <c r="D12" s="279"/>
      <c r="E12" s="277"/>
      <c r="F12" s="278">
        <f t="shared" si="2"/>
        <v>0</v>
      </c>
      <c r="G12" s="277"/>
      <c r="H12" s="276"/>
      <c r="I12" s="278">
        <f t="shared" si="4"/>
        <v>0</v>
      </c>
      <c r="J12" s="277"/>
      <c r="K12" s="304"/>
      <c r="L12" s="302"/>
    </row>
    <row r="13" s="260" customFormat="1" ht="15" spans="1:12">
      <c r="A13" s="270">
        <v>103014898</v>
      </c>
      <c r="B13" s="252" t="s">
        <v>2121</v>
      </c>
      <c r="C13" s="276"/>
      <c r="D13" s="280">
        <v>-148</v>
      </c>
      <c r="E13" s="277"/>
      <c r="F13" s="278">
        <f t="shared" si="2"/>
        <v>194</v>
      </c>
      <c r="G13" s="277">
        <f t="shared" ref="G13:G19" si="6">F13/K13</f>
        <v>-0.567251461988304</v>
      </c>
      <c r="H13" s="276"/>
      <c r="I13" s="278">
        <f t="shared" si="4"/>
        <v>148</v>
      </c>
      <c r="J13" s="277"/>
      <c r="K13" s="227">
        <v>-342</v>
      </c>
      <c r="L13" s="302"/>
    </row>
    <row r="14" s="260" customFormat="1" ht="15" spans="1:12">
      <c r="A14" s="270">
        <v>103014899</v>
      </c>
      <c r="B14" s="252" t="s">
        <v>2122</v>
      </c>
      <c r="C14" s="276">
        <v>113406</v>
      </c>
      <c r="D14" s="276">
        <v>51824</v>
      </c>
      <c r="E14" s="277">
        <f t="shared" ref="E14:E16" si="7">D14/C14</f>
        <v>0.456977584960231</v>
      </c>
      <c r="F14" s="278">
        <f t="shared" si="2"/>
        <v>41682</v>
      </c>
      <c r="G14" s="277">
        <f t="shared" si="6"/>
        <v>4.10984026819168</v>
      </c>
      <c r="H14" s="276">
        <f>31800+23850-1000-1879</f>
        <v>52771</v>
      </c>
      <c r="I14" s="278">
        <f t="shared" si="4"/>
        <v>947</v>
      </c>
      <c r="J14" s="277">
        <f t="shared" ref="J14:J16" si="8">I14/D14</f>
        <v>0.0182733868477925</v>
      </c>
      <c r="K14" s="227">
        <v>10142</v>
      </c>
      <c r="L14" s="302"/>
    </row>
    <row r="15" s="261" customFormat="1" ht="15.75" spans="1:12">
      <c r="A15" s="270">
        <v>1030156</v>
      </c>
      <c r="B15" s="249" t="s">
        <v>2123</v>
      </c>
      <c r="C15" s="281">
        <v>600</v>
      </c>
      <c r="D15" s="282">
        <v>73</v>
      </c>
      <c r="E15" s="275">
        <f t="shared" si="7"/>
        <v>0.121666666666667</v>
      </c>
      <c r="F15" s="274">
        <f t="shared" si="2"/>
        <v>31</v>
      </c>
      <c r="G15" s="275">
        <f t="shared" si="6"/>
        <v>0.738095238095238</v>
      </c>
      <c r="H15" s="281">
        <v>100</v>
      </c>
      <c r="I15" s="274">
        <f t="shared" si="4"/>
        <v>27</v>
      </c>
      <c r="J15" s="275">
        <f t="shared" si="8"/>
        <v>0.36986301369863</v>
      </c>
      <c r="K15" s="222">
        <v>42</v>
      </c>
      <c r="L15" s="305"/>
    </row>
    <row r="16" s="261" customFormat="1" ht="15.75" spans="1:12">
      <c r="A16" s="270">
        <v>1030178</v>
      </c>
      <c r="B16" s="249" t="s">
        <v>2124</v>
      </c>
      <c r="C16" s="281">
        <v>500</v>
      </c>
      <c r="D16" s="282">
        <v>393</v>
      </c>
      <c r="E16" s="275">
        <f t="shared" si="7"/>
        <v>0.786</v>
      </c>
      <c r="F16" s="274">
        <f t="shared" si="2"/>
        <v>20</v>
      </c>
      <c r="G16" s="275">
        <f t="shared" si="6"/>
        <v>0.0536193029490617</v>
      </c>
      <c r="H16" s="281">
        <v>500</v>
      </c>
      <c r="I16" s="274">
        <f t="shared" si="4"/>
        <v>107</v>
      </c>
      <c r="J16" s="275">
        <f t="shared" si="8"/>
        <v>0.272264631043257</v>
      </c>
      <c r="K16" s="222">
        <v>373</v>
      </c>
      <c r="L16" s="305"/>
    </row>
    <row r="17" s="260" customFormat="1" ht="15.75" spans="1:12">
      <c r="A17" s="270">
        <v>1030199</v>
      </c>
      <c r="B17" s="249" t="s">
        <v>2125</v>
      </c>
      <c r="C17" s="281"/>
      <c r="D17" s="282"/>
      <c r="E17" s="275"/>
      <c r="F17" s="274">
        <f t="shared" si="2"/>
        <v>-502</v>
      </c>
      <c r="G17" s="275">
        <f t="shared" si="6"/>
        <v>-1</v>
      </c>
      <c r="H17" s="281"/>
      <c r="I17" s="274">
        <f t="shared" si="4"/>
        <v>0</v>
      </c>
      <c r="J17" s="275"/>
      <c r="K17" s="222">
        <v>502</v>
      </c>
      <c r="L17" s="302"/>
    </row>
    <row r="18" s="261" customFormat="1" ht="15.75" spans="1:12">
      <c r="A18" s="270">
        <v>10310</v>
      </c>
      <c r="B18" s="283" t="s">
        <v>2126</v>
      </c>
      <c r="C18" s="274">
        <v>4557</v>
      </c>
      <c r="D18" s="274">
        <f>SUM(D23+D19)</f>
        <v>4247</v>
      </c>
      <c r="E18" s="275">
        <f t="shared" ref="E18:E21" si="9">D18/C18</f>
        <v>0.931972789115646</v>
      </c>
      <c r="F18" s="274">
        <f t="shared" si="2"/>
        <v>375</v>
      </c>
      <c r="G18" s="275">
        <f t="shared" si="6"/>
        <v>0.096849173553719</v>
      </c>
      <c r="H18" s="274">
        <f>SUM(H23+H19)</f>
        <v>4650</v>
      </c>
      <c r="I18" s="274">
        <f t="shared" si="4"/>
        <v>403</v>
      </c>
      <c r="J18" s="275">
        <f t="shared" ref="J18:J21" si="10">I18/D18</f>
        <v>0.0948905109489051</v>
      </c>
      <c r="K18" s="222">
        <v>3872</v>
      </c>
      <c r="L18" s="305"/>
    </row>
    <row r="19" s="261" customFormat="1" ht="24" spans="1:12">
      <c r="A19" s="270">
        <v>1031006</v>
      </c>
      <c r="B19" s="284" t="s">
        <v>2127</v>
      </c>
      <c r="C19" s="274">
        <f>SUM(C20:C21)</f>
        <v>1692</v>
      </c>
      <c r="D19" s="274">
        <f>SUM(D20:D21)</f>
        <v>1218</v>
      </c>
      <c r="E19" s="275">
        <f t="shared" si="9"/>
        <v>0.719858156028369</v>
      </c>
      <c r="F19" s="274">
        <f t="shared" si="2"/>
        <v>0</v>
      </c>
      <c r="G19" s="275">
        <f t="shared" si="6"/>
        <v>0</v>
      </c>
      <c r="H19" s="274">
        <f>SUM(H20:H22)</f>
        <v>1218</v>
      </c>
      <c r="I19" s="274">
        <f t="shared" si="4"/>
        <v>0</v>
      </c>
      <c r="J19" s="275">
        <f t="shared" si="10"/>
        <v>0</v>
      </c>
      <c r="K19" s="222">
        <v>1218</v>
      </c>
      <c r="L19" s="305"/>
    </row>
    <row r="20" s="261" customFormat="1" ht="15.75" spans="1:12">
      <c r="A20" s="270">
        <v>103100601</v>
      </c>
      <c r="B20" s="285" t="s">
        <v>2128</v>
      </c>
      <c r="C20" s="278">
        <v>475</v>
      </c>
      <c r="D20" s="278"/>
      <c r="E20" s="277">
        <f t="shared" si="9"/>
        <v>0</v>
      </c>
      <c r="F20" s="278">
        <f t="shared" si="2"/>
        <v>0</v>
      </c>
      <c r="G20" s="275"/>
      <c r="H20" s="278"/>
      <c r="I20" s="278">
        <f t="shared" si="4"/>
        <v>0</v>
      </c>
      <c r="J20" s="275"/>
      <c r="K20" s="227">
        <v>0</v>
      </c>
      <c r="L20" s="305"/>
    </row>
    <row r="21" s="261" customFormat="1" ht="15.75" spans="1:12">
      <c r="A21" s="270">
        <v>103100602</v>
      </c>
      <c r="B21" s="285" t="s">
        <v>2129</v>
      </c>
      <c r="C21" s="278">
        <v>1217</v>
      </c>
      <c r="D21" s="278">
        <v>1218</v>
      </c>
      <c r="E21" s="277">
        <f t="shared" si="9"/>
        <v>1.00082169268694</v>
      </c>
      <c r="F21" s="278">
        <f t="shared" si="2"/>
        <v>0</v>
      </c>
      <c r="G21" s="275">
        <f t="shared" ref="G21:G28" si="11">F21/K21</f>
        <v>0</v>
      </c>
      <c r="H21" s="278">
        <v>1218</v>
      </c>
      <c r="I21" s="278">
        <f t="shared" si="4"/>
        <v>0</v>
      </c>
      <c r="J21" s="277">
        <f t="shared" si="10"/>
        <v>0</v>
      </c>
      <c r="K21" s="227">
        <v>1218</v>
      </c>
      <c r="L21" s="305"/>
    </row>
    <row r="22" s="261" customFormat="1" ht="24" spans="1:12">
      <c r="A22" s="270">
        <v>103100699</v>
      </c>
      <c r="B22" s="285" t="s">
        <v>2130</v>
      </c>
      <c r="C22" s="278"/>
      <c r="D22" s="278"/>
      <c r="E22" s="277"/>
      <c r="F22" s="278"/>
      <c r="G22" s="275"/>
      <c r="H22" s="278"/>
      <c r="I22" s="278"/>
      <c r="J22" s="277"/>
      <c r="K22" s="227"/>
      <c r="L22" s="305"/>
    </row>
    <row r="23" s="261" customFormat="1" ht="24" spans="1:12">
      <c r="A23" s="270">
        <v>1031099</v>
      </c>
      <c r="B23" s="284" t="s">
        <v>2131</v>
      </c>
      <c r="C23" s="274">
        <f t="shared" ref="C23:H23" si="12">C24</f>
        <v>2865</v>
      </c>
      <c r="D23" s="274">
        <f t="shared" si="12"/>
        <v>3029</v>
      </c>
      <c r="E23" s="275">
        <f t="shared" ref="E23:E28" si="13">D23/C23</f>
        <v>1.05724258289703</v>
      </c>
      <c r="F23" s="274">
        <f t="shared" ref="F23:F28" si="14">D23-K23</f>
        <v>375</v>
      </c>
      <c r="G23" s="275">
        <f t="shared" si="11"/>
        <v>0.141296156744537</v>
      </c>
      <c r="H23" s="274">
        <f t="shared" si="12"/>
        <v>3432</v>
      </c>
      <c r="I23" s="274">
        <f t="shared" ref="I23:I28" si="15">H23-D23</f>
        <v>403</v>
      </c>
      <c r="J23" s="275">
        <f t="shared" ref="J23:J28" si="16">I23/D23</f>
        <v>0.133047210300429</v>
      </c>
      <c r="K23" s="222">
        <v>2654</v>
      </c>
      <c r="L23" s="305"/>
    </row>
    <row r="24" s="262" customFormat="1" ht="24" spans="1:12">
      <c r="A24" s="270">
        <v>103109998</v>
      </c>
      <c r="B24" s="285" t="s">
        <v>2132</v>
      </c>
      <c r="C24" s="278">
        <v>2865</v>
      </c>
      <c r="D24" s="278">
        <v>3029</v>
      </c>
      <c r="E24" s="277">
        <f t="shared" si="13"/>
        <v>1.05724258289703</v>
      </c>
      <c r="F24" s="278">
        <f t="shared" si="14"/>
        <v>3029</v>
      </c>
      <c r="G24" s="275"/>
      <c r="H24" s="278">
        <v>3432</v>
      </c>
      <c r="I24" s="278">
        <f t="shared" si="15"/>
        <v>403</v>
      </c>
      <c r="J24" s="277">
        <f t="shared" si="16"/>
        <v>0.133047210300429</v>
      </c>
      <c r="K24" s="227"/>
      <c r="L24" s="306"/>
    </row>
    <row r="25" s="263" customFormat="1" ht="15.75" spans="1:12">
      <c r="A25" s="286"/>
      <c r="B25" s="287" t="s">
        <v>2133</v>
      </c>
      <c r="C25" s="274">
        <f t="shared" ref="C25:H25" si="17">C18+C16+C15+C7+C17</f>
        <v>185450</v>
      </c>
      <c r="D25" s="274">
        <f t="shared" si="17"/>
        <v>69874</v>
      </c>
      <c r="E25" s="275">
        <f t="shared" si="13"/>
        <v>0.376780803451065</v>
      </c>
      <c r="F25" s="274">
        <f t="shared" si="14"/>
        <v>37659</v>
      </c>
      <c r="G25" s="275">
        <f t="shared" si="11"/>
        <v>1.16898960111749</v>
      </c>
      <c r="H25" s="274">
        <f t="shared" si="17"/>
        <v>69361</v>
      </c>
      <c r="I25" s="274">
        <f t="shared" si="15"/>
        <v>-513</v>
      </c>
      <c r="J25" s="275">
        <f t="shared" si="16"/>
        <v>-0.00734178664453159</v>
      </c>
      <c r="K25" s="222">
        <v>32215</v>
      </c>
      <c r="L25" s="307"/>
    </row>
    <row r="26" s="261" customFormat="1" ht="15.75" spans="1:12">
      <c r="A26" s="270"/>
      <c r="B26" s="287" t="s">
        <v>2134</v>
      </c>
      <c r="C26" s="288">
        <f>SUM(C27:C29)</f>
        <v>8185</v>
      </c>
      <c r="D26" s="288">
        <f>SUM(D27:D29)</f>
        <v>8253</v>
      </c>
      <c r="E26" s="275">
        <f t="shared" si="13"/>
        <v>1.00830788026878</v>
      </c>
      <c r="F26" s="289">
        <f t="shared" si="14"/>
        <v>-2289</v>
      </c>
      <c r="G26" s="275">
        <f t="shared" si="11"/>
        <v>-0.217131474103586</v>
      </c>
      <c r="H26" s="288">
        <f>SUM(H27:H28)</f>
        <v>10337</v>
      </c>
      <c r="I26" s="274">
        <f t="shared" si="15"/>
        <v>2084</v>
      </c>
      <c r="J26" s="275">
        <f t="shared" si="16"/>
        <v>0.252514237247062</v>
      </c>
      <c r="K26" s="308">
        <v>10542</v>
      </c>
      <c r="L26" s="305"/>
    </row>
    <row r="27" s="260" customFormat="1" ht="15" spans="1:12">
      <c r="A27" s="270"/>
      <c r="B27" s="290" t="s">
        <v>2135</v>
      </c>
      <c r="C27" s="291">
        <v>2067</v>
      </c>
      <c r="D27" s="291">
        <v>2135</v>
      </c>
      <c r="E27" s="277">
        <f t="shared" si="13"/>
        <v>1.03289791969037</v>
      </c>
      <c r="F27" s="292">
        <f t="shared" si="14"/>
        <v>991</v>
      </c>
      <c r="G27" s="277">
        <f t="shared" si="11"/>
        <v>0.866258741258741</v>
      </c>
      <c r="H27" s="291">
        <v>1684</v>
      </c>
      <c r="I27" s="278">
        <f t="shared" si="15"/>
        <v>-451</v>
      </c>
      <c r="J27" s="277">
        <f t="shared" si="16"/>
        <v>-0.211241217798595</v>
      </c>
      <c r="K27" s="309">
        <v>1144</v>
      </c>
      <c r="L27" s="302"/>
    </row>
    <row r="28" s="260" customFormat="1" ht="15" spans="1:12">
      <c r="A28" s="270"/>
      <c r="B28" s="290" t="s">
        <v>2136</v>
      </c>
      <c r="C28" s="291">
        <v>6118</v>
      </c>
      <c r="D28" s="291">
        <v>6118</v>
      </c>
      <c r="E28" s="277">
        <f t="shared" si="13"/>
        <v>1</v>
      </c>
      <c r="F28" s="292">
        <f t="shared" si="14"/>
        <v>-3280</v>
      </c>
      <c r="G28" s="277">
        <f t="shared" si="11"/>
        <v>-0.349010427750585</v>
      </c>
      <c r="H28" s="291">
        <v>8653</v>
      </c>
      <c r="I28" s="278">
        <f t="shared" si="15"/>
        <v>2535</v>
      </c>
      <c r="J28" s="277">
        <f t="shared" si="16"/>
        <v>0.414351095129127</v>
      </c>
      <c r="K28" s="309">
        <v>9398</v>
      </c>
      <c r="L28" s="302"/>
    </row>
    <row r="29" s="260" customFormat="1" ht="15.75" spans="1:12">
      <c r="A29" s="270"/>
      <c r="B29" s="290" t="s">
        <v>2137</v>
      </c>
      <c r="C29" s="291"/>
      <c r="D29" s="291"/>
      <c r="E29" s="275"/>
      <c r="F29" s="292"/>
      <c r="G29" s="293"/>
      <c r="H29" s="291"/>
      <c r="I29" s="278"/>
      <c r="J29" s="277"/>
      <c r="K29" s="309"/>
      <c r="L29" s="302"/>
    </row>
    <row r="30" s="260" customFormat="1" ht="15.75" spans="1:12">
      <c r="A30" s="270"/>
      <c r="B30" s="294" t="s">
        <v>2138</v>
      </c>
      <c r="C30" s="295">
        <v>9024</v>
      </c>
      <c r="D30" s="274">
        <v>38739</v>
      </c>
      <c r="E30" s="275">
        <f>D30/C30</f>
        <v>4.29288563829787</v>
      </c>
      <c r="F30" s="289">
        <f>D30-K30</f>
        <v>26739</v>
      </c>
      <c r="G30" s="275"/>
      <c r="H30" s="295">
        <v>400</v>
      </c>
      <c r="I30" s="274">
        <f>H30-D30</f>
        <v>-38339</v>
      </c>
      <c r="J30" s="275">
        <f>I30/D30</f>
        <v>-0.989674488241823</v>
      </c>
      <c r="K30" s="222">
        <v>12000</v>
      </c>
      <c r="L30" s="302"/>
    </row>
    <row r="31" s="260" customFormat="1" ht="15.75" spans="1:12">
      <c r="A31" s="296"/>
      <c r="B31" s="297" t="s">
        <v>2139</v>
      </c>
      <c r="C31" s="295">
        <v>202659</v>
      </c>
      <c r="D31" s="295">
        <f>D26+D30+D25</f>
        <v>116866</v>
      </c>
      <c r="E31" s="275">
        <f>D31/C31</f>
        <v>0.576663261932606</v>
      </c>
      <c r="F31" s="289">
        <f>D31-K31</f>
        <v>62109</v>
      </c>
      <c r="G31" s="275">
        <f>F31/K31</f>
        <v>1.13426593860146</v>
      </c>
      <c r="H31" s="295">
        <f>H26+H30+H25</f>
        <v>80098</v>
      </c>
      <c r="I31" s="274">
        <f>H31-D31</f>
        <v>-36768</v>
      </c>
      <c r="J31" s="275">
        <f>I31/D31</f>
        <v>-0.314616740540448</v>
      </c>
      <c r="K31" s="310">
        <v>54757</v>
      </c>
      <c r="L31" s="311"/>
    </row>
  </sheetData>
  <mergeCells count="12">
    <mergeCell ref="B2:J2"/>
    <mergeCell ref="I3:J3"/>
    <mergeCell ref="C4:G4"/>
    <mergeCell ref="H4:J4"/>
    <mergeCell ref="F5:G5"/>
    <mergeCell ref="I5:J5"/>
    <mergeCell ref="B4:B6"/>
    <mergeCell ref="C5:C6"/>
    <mergeCell ref="D5:D6"/>
    <mergeCell ref="E5:E6"/>
    <mergeCell ref="H5:H6"/>
    <mergeCell ref="K4:K6"/>
  </mergeCells>
  <printOptions horizontalCentered="1"/>
  <pageMargins left="0.590277777777778" right="0.590277777777778" top="0.239583333333333" bottom="0.239583333333333" header="0.161111111111111" footer="0.259722222222222"/>
  <pageSetup paperSize="9" orientation="landscape" horizontalDpi="600"/>
  <headerFooter alignWithMargins="0" scaleWithDoc="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M108"/>
  <sheetViews>
    <sheetView zoomScale="80" zoomScaleNormal="80" workbookViewId="0">
      <pane xSplit="2" ySplit="6" topLeftCell="C7" activePane="bottomRight" state="frozen"/>
      <selection/>
      <selection pane="topRight"/>
      <selection pane="bottomLeft"/>
      <selection pane="bottomRight" activeCell="J1" sqref="B$1:K$1048576"/>
    </sheetView>
  </sheetViews>
  <sheetFormatPr defaultColWidth="9" defaultRowHeight="14.25"/>
  <cols>
    <col min="1" max="1" width="9" style="210" hidden="1" customWidth="1"/>
    <col min="2" max="2" width="38.25" style="193" customWidth="1"/>
    <col min="3" max="3" width="10.625" style="193" customWidth="1"/>
    <col min="4" max="4" width="10.375" style="193" customWidth="1"/>
    <col min="5" max="5" width="11.25" style="193" customWidth="1"/>
    <col min="6" max="6" width="10.375" style="193" customWidth="1"/>
    <col min="7" max="7" width="8.875" style="193" customWidth="1"/>
    <col min="8" max="8" width="10.5" style="193" customWidth="1"/>
    <col min="9" max="9" width="10.875" style="193" customWidth="1"/>
    <col min="10" max="10" width="9.5" style="193" customWidth="1"/>
    <col min="11" max="11" width="10.125" style="193" customWidth="1"/>
    <col min="12" max="12" width="9" style="193" hidden="1" customWidth="1"/>
    <col min="13" max="13" width="9" style="210" hidden="1" customWidth="1"/>
    <col min="14" max="16384" width="9" style="210"/>
  </cols>
  <sheetData>
    <row r="1" ht="21" customHeight="1" spans="2:2">
      <c r="B1" s="193" t="s">
        <v>2140</v>
      </c>
    </row>
    <row r="2" ht="30" customHeight="1" spans="2:12">
      <c r="B2" s="181" t="s">
        <v>2141</v>
      </c>
      <c r="C2" s="181"/>
      <c r="D2" s="181"/>
      <c r="E2" s="181"/>
      <c r="F2" s="181"/>
      <c r="G2" s="181"/>
      <c r="H2" s="181"/>
      <c r="I2" s="181"/>
      <c r="J2" s="181"/>
      <c r="K2" s="181"/>
      <c r="L2" s="258"/>
    </row>
    <row r="3" spans="2:12">
      <c r="B3" s="211"/>
      <c r="C3" s="212"/>
      <c r="D3" s="212"/>
      <c r="E3" s="212"/>
      <c r="F3" s="212"/>
      <c r="G3" s="212"/>
      <c r="H3" s="212"/>
      <c r="I3" s="212"/>
      <c r="J3" s="234" t="s">
        <v>29</v>
      </c>
      <c r="K3" s="234"/>
      <c r="L3" s="212"/>
    </row>
    <row r="4" spans="2:12">
      <c r="B4" s="213" t="s">
        <v>140</v>
      </c>
      <c r="C4" s="214" t="s">
        <v>2110</v>
      </c>
      <c r="D4" s="214"/>
      <c r="E4" s="214"/>
      <c r="F4" s="214"/>
      <c r="G4" s="214"/>
      <c r="H4" s="214"/>
      <c r="I4" s="214" t="s">
        <v>2111</v>
      </c>
      <c r="J4" s="214"/>
      <c r="K4" s="214"/>
      <c r="L4" s="217" t="s">
        <v>2112</v>
      </c>
    </row>
    <row r="5" spans="2:12">
      <c r="B5" s="215"/>
      <c r="C5" s="216" t="s">
        <v>34</v>
      </c>
      <c r="D5" s="216" t="s">
        <v>145</v>
      </c>
      <c r="E5" s="216" t="s">
        <v>35</v>
      </c>
      <c r="F5" s="217" t="s">
        <v>2142</v>
      </c>
      <c r="G5" s="216" t="s">
        <v>147</v>
      </c>
      <c r="H5" s="218"/>
      <c r="I5" s="216" t="s">
        <v>38</v>
      </c>
      <c r="J5" s="238" t="s">
        <v>2143</v>
      </c>
      <c r="K5" s="239"/>
      <c r="L5" s="217"/>
    </row>
    <row r="6" spans="2:12">
      <c r="B6" s="215"/>
      <c r="C6" s="218"/>
      <c r="D6" s="216"/>
      <c r="E6" s="218"/>
      <c r="F6" s="219"/>
      <c r="G6" s="216" t="s">
        <v>149</v>
      </c>
      <c r="H6" s="218" t="s">
        <v>2114</v>
      </c>
      <c r="I6" s="218"/>
      <c r="J6" s="240" t="s">
        <v>149</v>
      </c>
      <c r="K6" s="214" t="s">
        <v>2114</v>
      </c>
      <c r="L6" s="217"/>
    </row>
    <row r="7" ht="15.75" spans="1:12">
      <c r="A7" s="210">
        <v>207</v>
      </c>
      <c r="B7" s="221" t="s">
        <v>357</v>
      </c>
      <c r="C7" s="222">
        <f>C8</f>
        <v>0</v>
      </c>
      <c r="D7" s="222">
        <f t="shared" ref="D7:I7" si="0">D8</f>
        <v>0</v>
      </c>
      <c r="E7" s="222">
        <f t="shared" si="0"/>
        <v>0</v>
      </c>
      <c r="F7" s="223"/>
      <c r="G7" s="222">
        <f t="shared" ref="G7:G57" si="1">E7-L7</f>
        <v>-35</v>
      </c>
      <c r="H7" s="223">
        <f t="shared" ref="H7:H10" si="2">G7/L7</f>
        <v>-1</v>
      </c>
      <c r="I7" s="222">
        <f t="shared" si="0"/>
        <v>0</v>
      </c>
      <c r="J7" s="222">
        <f t="shared" ref="J7:J68" si="3">I7-C7</f>
        <v>0</v>
      </c>
      <c r="K7" s="241"/>
      <c r="L7" s="222">
        <f>L8</f>
        <v>35</v>
      </c>
    </row>
    <row r="8" ht="15.75" spans="1:12">
      <c r="A8" s="210">
        <v>20707</v>
      </c>
      <c r="B8" s="224" t="s">
        <v>2144</v>
      </c>
      <c r="C8" s="222">
        <f>SUM(C9:C12)</f>
        <v>0</v>
      </c>
      <c r="D8" s="222">
        <f t="shared" ref="D8:I8" si="4">SUM(D9:D12)</f>
        <v>0</v>
      </c>
      <c r="E8" s="222">
        <f t="shared" si="4"/>
        <v>0</v>
      </c>
      <c r="F8" s="223"/>
      <c r="G8" s="222">
        <f t="shared" si="1"/>
        <v>-35</v>
      </c>
      <c r="H8" s="223">
        <f t="shared" si="2"/>
        <v>-1</v>
      </c>
      <c r="I8" s="222">
        <f t="shared" si="4"/>
        <v>0</v>
      </c>
      <c r="J8" s="222">
        <f t="shared" si="3"/>
        <v>0</v>
      </c>
      <c r="K8" s="241"/>
      <c r="L8" s="222">
        <f>SUM(L9:L12)</f>
        <v>35</v>
      </c>
    </row>
    <row r="9" ht="15.75" spans="1:12">
      <c r="A9" s="210">
        <v>2070701</v>
      </c>
      <c r="B9" s="225" t="s">
        <v>2145</v>
      </c>
      <c r="C9" s="226"/>
      <c r="D9" s="226"/>
      <c r="E9" s="227"/>
      <c r="F9" s="223"/>
      <c r="G9" s="227">
        <f t="shared" si="1"/>
        <v>-2</v>
      </c>
      <c r="H9" s="228">
        <f t="shared" si="2"/>
        <v>-1</v>
      </c>
      <c r="I9" s="226"/>
      <c r="J9" s="227">
        <f t="shared" si="3"/>
        <v>0</v>
      </c>
      <c r="K9" s="241"/>
      <c r="L9" s="227">
        <v>2</v>
      </c>
    </row>
    <row r="10" ht="15.75" spans="1:12">
      <c r="A10" s="210">
        <v>2070702</v>
      </c>
      <c r="B10" s="225" t="s">
        <v>2146</v>
      </c>
      <c r="C10" s="226"/>
      <c r="D10" s="226"/>
      <c r="E10" s="227"/>
      <c r="F10" s="223"/>
      <c r="G10" s="227">
        <f t="shared" si="1"/>
        <v>-30</v>
      </c>
      <c r="H10" s="228">
        <f t="shared" si="2"/>
        <v>-1</v>
      </c>
      <c r="I10" s="226"/>
      <c r="J10" s="227">
        <f t="shared" si="3"/>
        <v>0</v>
      </c>
      <c r="K10" s="241"/>
      <c r="L10" s="227">
        <v>30</v>
      </c>
    </row>
    <row r="11" ht="15.75" spans="1:12">
      <c r="A11" s="210">
        <v>2070703</v>
      </c>
      <c r="B11" s="225" t="s">
        <v>2147</v>
      </c>
      <c r="C11" s="226"/>
      <c r="D11" s="226"/>
      <c r="E11" s="227"/>
      <c r="F11" s="223"/>
      <c r="G11" s="227">
        <f t="shared" si="1"/>
        <v>0</v>
      </c>
      <c r="H11" s="228"/>
      <c r="I11" s="226"/>
      <c r="J11" s="227">
        <f t="shared" si="3"/>
        <v>0</v>
      </c>
      <c r="K11" s="241"/>
      <c r="L11" s="227"/>
    </row>
    <row r="12" ht="15.75" spans="1:12">
      <c r="A12" s="210">
        <v>2070799</v>
      </c>
      <c r="B12" s="225" t="s">
        <v>2148</v>
      </c>
      <c r="C12" s="226"/>
      <c r="D12" s="226"/>
      <c r="E12" s="227"/>
      <c r="F12" s="223"/>
      <c r="G12" s="227">
        <f t="shared" si="1"/>
        <v>-3</v>
      </c>
      <c r="H12" s="228">
        <f t="shared" ref="H12:H16" si="5">G12/L12</f>
        <v>-1</v>
      </c>
      <c r="I12" s="226"/>
      <c r="J12" s="227">
        <f t="shared" si="3"/>
        <v>0</v>
      </c>
      <c r="K12" s="241"/>
      <c r="L12" s="227">
        <v>3</v>
      </c>
    </row>
    <row r="13" ht="15.75" spans="1:12">
      <c r="A13" s="210">
        <v>208</v>
      </c>
      <c r="B13" s="221" t="s">
        <v>399</v>
      </c>
      <c r="C13" s="222">
        <f>C14+C18</f>
        <v>1515</v>
      </c>
      <c r="D13" s="222">
        <f t="shared" ref="D13:I13" si="6">D14+D18</f>
        <v>1450</v>
      </c>
      <c r="E13" s="222">
        <f t="shared" si="6"/>
        <v>1438</v>
      </c>
      <c r="F13" s="223">
        <f t="shared" ref="F13:F16" si="7">E13/D13</f>
        <v>0.991724137931035</v>
      </c>
      <c r="G13" s="222">
        <f t="shared" si="1"/>
        <v>762</v>
      </c>
      <c r="H13" s="223">
        <f t="shared" si="5"/>
        <v>1.12721893491124</v>
      </c>
      <c r="I13" s="222">
        <f t="shared" si="6"/>
        <v>0</v>
      </c>
      <c r="J13" s="222">
        <f t="shared" si="3"/>
        <v>-1515</v>
      </c>
      <c r="K13" s="241">
        <f t="shared" ref="K13:K16" si="8">J13/C13</f>
        <v>-1</v>
      </c>
      <c r="L13" s="222">
        <f>L14+L18</f>
        <v>676</v>
      </c>
    </row>
    <row r="14" ht="15.75" spans="1:12">
      <c r="A14" s="210">
        <v>20822</v>
      </c>
      <c r="B14" s="224" t="s">
        <v>2149</v>
      </c>
      <c r="C14" s="222">
        <v>1463</v>
      </c>
      <c r="D14" s="222">
        <f t="shared" ref="D14:I14" si="9">SUM(D15:D17)</f>
        <v>1379</v>
      </c>
      <c r="E14" s="222">
        <f t="shared" si="9"/>
        <v>1367</v>
      </c>
      <c r="F14" s="223">
        <f t="shared" si="7"/>
        <v>0.991298042059463</v>
      </c>
      <c r="G14" s="222">
        <f t="shared" si="1"/>
        <v>695</v>
      </c>
      <c r="H14" s="223">
        <f t="shared" si="5"/>
        <v>1.03422619047619</v>
      </c>
      <c r="I14" s="222">
        <f t="shared" si="9"/>
        <v>0</v>
      </c>
      <c r="J14" s="222">
        <f t="shared" si="3"/>
        <v>-1463</v>
      </c>
      <c r="K14" s="241">
        <f t="shared" si="8"/>
        <v>-1</v>
      </c>
      <c r="L14" s="222">
        <f>SUM(L15:L17)</f>
        <v>672</v>
      </c>
    </row>
    <row r="15" ht="15" spans="1:12">
      <c r="A15" s="210">
        <v>2082201</v>
      </c>
      <c r="B15" s="225" t="s">
        <v>2150</v>
      </c>
      <c r="C15" s="226">
        <v>379</v>
      </c>
      <c r="D15" s="226">
        <v>400</v>
      </c>
      <c r="E15" s="226">
        <v>400</v>
      </c>
      <c r="F15" s="228">
        <f t="shared" si="7"/>
        <v>1</v>
      </c>
      <c r="G15" s="227">
        <f t="shared" si="1"/>
        <v>27</v>
      </c>
      <c r="H15" s="228">
        <f t="shared" si="5"/>
        <v>0.0723860589812333</v>
      </c>
      <c r="I15" s="226"/>
      <c r="J15" s="227">
        <f t="shared" si="3"/>
        <v>-379</v>
      </c>
      <c r="K15" s="242">
        <f t="shared" si="8"/>
        <v>-1</v>
      </c>
      <c r="L15" s="227">
        <v>373</v>
      </c>
    </row>
    <row r="16" ht="15" spans="1:12">
      <c r="A16" s="210">
        <v>2082202</v>
      </c>
      <c r="B16" s="225" t="s">
        <v>2151</v>
      </c>
      <c r="C16" s="226">
        <v>1084</v>
      </c>
      <c r="D16" s="226">
        <v>979</v>
      </c>
      <c r="E16" s="226">
        <v>967</v>
      </c>
      <c r="F16" s="228">
        <f t="shared" si="7"/>
        <v>0.987742594484168</v>
      </c>
      <c r="G16" s="227">
        <f t="shared" si="1"/>
        <v>668</v>
      </c>
      <c r="H16" s="228">
        <f t="shared" si="5"/>
        <v>2.23411371237458</v>
      </c>
      <c r="I16" s="226"/>
      <c r="J16" s="227">
        <f t="shared" si="3"/>
        <v>-1084</v>
      </c>
      <c r="K16" s="242">
        <f t="shared" si="8"/>
        <v>-1</v>
      </c>
      <c r="L16" s="227">
        <v>299</v>
      </c>
    </row>
    <row r="17" ht="15.75" spans="1:12">
      <c r="A17" s="210">
        <v>2082299</v>
      </c>
      <c r="B17" s="225" t="s">
        <v>2152</v>
      </c>
      <c r="C17" s="226"/>
      <c r="D17" s="226"/>
      <c r="E17" s="229"/>
      <c r="F17" s="228"/>
      <c r="G17" s="227">
        <f t="shared" si="1"/>
        <v>0</v>
      </c>
      <c r="H17" s="223"/>
      <c r="I17" s="226"/>
      <c r="J17" s="227">
        <f t="shared" si="3"/>
        <v>0</v>
      </c>
      <c r="K17" s="242"/>
      <c r="L17" s="229"/>
    </row>
    <row r="18" ht="15.75" spans="1:12">
      <c r="A18" s="210">
        <v>20823</v>
      </c>
      <c r="B18" s="224" t="s">
        <v>2153</v>
      </c>
      <c r="C18" s="222">
        <v>52</v>
      </c>
      <c r="D18" s="222">
        <f t="shared" ref="D18:I18" si="10">D19+D20+D21</f>
        <v>71</v>
      </c>
      <c r="E18" s="222">
        <f t="shared" si="10"/>
        <v>71</v>
      </c>
      <c r="F18" s="223">
        <f t="shared" ref="F18:F29" si="11">E18/D18</f>
        <v>1</v>
      </c>
      <c r="G18" s="222">
        <f t="shared" si="1"/>
        <v>67</v>
      </c>
      <c r="H18" s="223">
        <f t="shared" ref="H18:H29" si="12">G18/L18</f>
        <v>16.75</v>
      </c>
      <c r="I18" s="222">
        <f t="shared" si="10"/>
        <v>0</v>
      </c>
      <c r="J18" s="222">
        <f t="shared" si="3"/>
        <v>-52</v>
      </c>
      <c r="K18" s="241">
        <f t="shared" ref="K18:K27" si="13">J18/C18</f>
        <v>-1</v>
      </c>
      <c r="L18" s="222">
        <f>L19+L20+L21</f>
        <v>4</v>
      </c>
    </row>
    <row r="19" ht="15.75" spans="1:12">
      <c r="A19" s="210">
        <v>2082301</v>
      </c>
      <c r="B19" s="225" t="s">
        <v>2150</v>
      </c>
      <c r="C19" s="226"/>
      <c r="D19" s="226"/>
      <c r="E19" s="230"/>
      <c r="F19" s="228"/>
      <c r="G19" s="227">
        <f t="shared" si="1"/>
        <v>0</v>
      </c>
      <c r="H19" s="223"/>
      <c r="I19" s="226"/>
      <c r="J19" s="227">
        <f t="shared" si="3"/>
        <v>0</v>
      </c>
      <c r="K19" s="241"/>
      <c r="L19" s="230"/>
    </row>
    <row r="20" ht="15" spans="1:12">
      <c r="A20" s="210">
        <v>2082302</v>
      </c>
      <c r="B20" s="225" t="s">
        <v>2151</v>
      </c>
      <c r="C20" s="226">
        <v>52</v>
      </c>
      <c r="D20" s="226">
        <v>71</v>
      </c>
      <c r="E20" s="230">
        <v>71</v>
      </c>
      <c r="F20" s="228">
        <f t="shared" si="11"/>
        <v>1</v>
      </c>
      <c r="G20" s="227">
        <f t="shared" si="1"/>
        <v>67</v>
      </c>
      <c r="H20" s="228">
        <f t="shared" si="12"/>
        <v>16.75</v>
      </c>
      <c r="I20" s="226"/>
      <c r="J20" s="227">
        <f t="shared" si="3"/>
        <v>-52</v>
      </c>
      <c r="K20" s="242">
        <f t="shared" si="13"/>
        <v>-1</v>
      </c>
      <c r="L20" s="227">
        <v>4</v>
      </c>
    </row>
    <row r="21" ht="15.75" spans="1:12">
      <c r="A21" s="210">
        <v>2082399</v>
      </c>
      <c r="B21" s="225" t="s">
        <v>2154</v>
      </c>
      <c r="C21" s="226"/>
      <c r="D21" s="226"/>
      <c r="E21" s="230"/>
      <c r="F21" s="223"/>
      <c r="G21" s="227">
        <f t="shared" si="1"/>
        <v>0</v>
      </c>
      <c r="H21" s="223"/>
      <c r="I21" s="226"/>
      <c r="J21" s="227">
        <f t="shared" si="3"/>
        <v>0</v>
      </c>
      <c r="K21" s="242"/>
      <c r="L21" s="230"/>
    </row>
    <row r="22" ht="15.75" spans="1:12">
      <c r="A22" s="210">
        <v>212</v>
      </c>
      <c r="B22" s="221" t="s">
        <v>616</v>
      </c>
      <c r="C22" s="222">
        <f>C23+C38+C44+C48+C57</f>
        <v>47593</v>
      </c>
      <c r="D22" s="222">
        <f t="shared" ref="D22:I22" si="14">D23+D38+D44+D48+D57</f>
        <v>41773</v>
      </c>
      <c r="E22" s="222">
        <f t="shared" si="14"/>
        <v>39638</v>
      </c>
      <c r="F22" s="223">
        <f t="shared" si="11"/>
        <v>0.94889043161851</v>
      </c>
      <c r="G22" s="222">
        <f t="shared" si="1"/>
        <v>7871</v>
      </c>
      <c r="H22" s="223">
        <f t="shared" si="12"/>
        <v>0.247772846035194</v>
      </c>
      <c r="I22" s="222">
        <f t="shared" si="14"/>
        <v>35766</v>
      </c>
      <c r="J22" s="222">
        <f t="shared" si="3"/>
        <v>-11827</v>
      </c>
      <c r="K22" s="241">
        <f t="shared" si="13"/>
        <v>-0.248502931103314</v>
      </c>
      <c r="L22" s="222">
        <f>L23+L38+L44+L48+L57</f>
        <v>31767</v>
      </c>
    </row>
    <row r="23" ht="17" customHeight="1" spans="1:12">
      <c r="A23" s="210">
        <v>21208</v>
      </c>
      <c r="B23" s="231" t="s">
        <v>2155</v>
      </c>
      <c r="C23" s="222">
        <f>SUM(C24:C37)</f>
        <v>47075</v>
      </c>
      <c r="D23" s="222">
        <f t="shared" ref="D23:I23" si="15">SUM(D24:D37)</f>
        <v>30934</v>
      </c>
      <c r="E23" s="222">
        <f t="shared" si="15"/>
        <v>30815</v>
      </c>
      <c r="F23" s="223">
        <f t="shared" si="11"/>
        <v>0.996153100148704</v>
      </c>
      <c r="G23" s="222">
        <f t="shared" si="1"/>
        <v>-512</v>
      </c>
      <c r="H23" s="223">
        <f t="shared" si="12"/>
        <v>-0.0163437290516168</v>
      </c>
      <c r="I23" s="222">
        <f t="shared" si="15"/>
        <v>35266</v>
      </c>
      <c r="J23" s="222">
        <f t="shared" si="3"/>
        <v>-11809</v>
      </c>
      <c r="K23" s="241">
        <f t="shared" si="13"/>
        <v>-0.250855018587361</v>
      </c>
      <c r="L23" s="222">
        <f>SUM(L24:L37)</f>
        <v>31327</v>
      </c>
    </row>
    <row r="24" ht="15" spans="1:12">
      <c r="A24" s="210">
        <v>2120801</v>
      </c>
      <c r="B24" s="225" t="s">
        <v>2156</v>
      </c>
      <c r="C24" s="227">
        <v>915</v>
      </c>
      <c r="D24" s="227">
        <v>171</v>
      </c>
      <c r="E24" s="227">
        <v>165</v>
      </c>
      <c r="F24" s="228">
        <f t="shared" si="11"/>
        <v>0.964912280701754</v>
      </c>
      <c r="G24" s="227">
        <f t="shared" si="1"/>
        <v>-7389</v>
      </c>
      <c r="H24" s="228">
        <f t="shared" si="12"/>
        <v>-0.978157267672756</v>
      </c>
      <c r="I24" s="227">
        <v>500</v>
      </c>
      <c r="J24" s="227">
        <f t="shared" si="3"/>
        <v>-415</v>
      </c>
      <c r="K24" s="242">
        <f t="shared" si="13"/>
        <v>-0.453551912568306</v>
      </c>
      <c r="L24" s="227">
        <v>7554</v>
      </c>
    </row>
    <row r="25" ht="15" spans="1:12">
      <c r="A25" s="210">
        <v>2120802</v>
      </c>
      <c r="B25" s="225" t="s">
        <v>2157</v>
      </c>
      <c r="C25" s="227">
        <v>294</v>
      </c>
      <c r="D25" s="227">
        <v>230</v>
      </c>
      <c r="E25" s="227">
        <v>230</v>
      </c>
      <c r="F25" s="228">
        <f t="shared" si="11"/>
        <v>1</v>
      </c>
      <c r="G25" s="227">
        <f t="shared" si="1"/>
        <v>-121</v>
      </c>
      <c r="H25" s="228">
        <f t="shared" si="12"/>
        <v>-0.344729344729345</v>
      </c>
      <c r="I25" s="227">
        <v>250</v>
      </c>
      <c r="J25" s="227">
        <f t="shared" si="3"/>
        <v>-44</v>
      </c>
      <c r="K25" s="242">
        <f t="shared" si="13"/>
        <v>-0.149659863945578</v>
      </c>
      <c r="L25" s="227">
        <v>351</v>
      </c>
    </row>
    <row r="26" ht="15" spans="1:12">
      <c r="A26" s="210">
        <v>2120803</v>
      </c>
      <c r="B26" s="225" t="s">
        <v>2158</v>
      </c>
      <c r="C26" s="227">
        <v>13515</v>
      </c>
      <c r="D26" s="227">
        <v>2462</v>
      </c>
      <c r="E26" s="227">
        <v>2451</v>
      </c>
      <c r="F26" s="228">
        <f t="shared" si="11"/>
        <v>0.99553208773355</v>
      </c>
      <c r="G26" s="227">
        <f t="shared" si="1"/>
        <v>-5574</v>
      </c>
      <c r="H26" s="228">
        <f t="shared" si="12"/>
        <v>-0.694579439252336</v>
      </c>
      <c r="I26" s="227">
        <v>90</v>
      </c>
      <c r="J26" s="227">
        <f t="shared" si="3"/>
        <v>-13425</v>
      </c>
      <c r="K26" s="242">
        <f t="shared" si="13"/>
        <v>-0.993340732519423</v>
      </c>
      <c r="L26" s="227">
        <v>8025</v>
      </c>
    </row>
    <row r="27" ht="15" spans="1:12">
      <c r="A27" s="210">
        <v>2120804</v>
      </c>
      <c r="B27" s="225" t="s">
        <v>2159</v>
      </c>
      <c r="C27" s="227">
        <v>31039</v>
      </c>
      <c r="D27" s="227">
        <v>26658</v>
      </c>
      <c r="E27" s="227">
        <v>26585</v>
      </c>
      <c r="F27" s="228">
        <f t="shared" si="11"/>
        <v>0.997261610023258</v>
      </c>
      <c r="G27" s="227">
        <f t="shared" si="1"/>
        <v>13391</v>
      </c>
      <c r="H27" s="228">
        <f t="shared" si="12"/>
        <v>1.01493102925572</v>
      </c>
      <c r="I27" s="227">
        <f>30663-500-1879</f>
        <v>28284</v>
      </c>
      <c r="J27" s="227">
        <f t="shared" si="3"/>
        <v>-2755</v>
      </c>
      <c r="K27" s="242">
        <f t="shared" si="13"/>
        <v>-0.0887593028125906</v>
      </c>
      <c r="L27" s="227">
        <v>13194</v>
      </c>
    </row>
    <row r="28" ht="15" spans="1:12">
      <c r="A28" s="210">
        <v>2120805</v>
      </c>
      <c r="B28" s="225" t="s">
        <v>2160</v>
      </c>
      <c r="C28" s="227"/>
      <c r="D28" s="227">
        <v>33</v>
      </c>
      <c r="E28" s="227">
        <v>33</v>
      </c>
      <c r="F28" s="228">
        <f t="shared" si="11"/>
        <v>1</v>
      </c>
      <c r="G28" s="227">
        <f t="shared" si="1"/>
        <v>-36</v>
      </c>
      <c r="H28" s="228">
        <f t="shared" si="12"/>
        <v>-0.521739130434783</v>
      </c>
      <c r="I28" s="227">
        <v>100</v>
      </c>
      <c r="J28" s="227">
        <f t="shared" si="3"/>
        <v>100</v>
      </c>
      <c r="K28" s="242"/>
      <c r="L28" s="227">
        <v>69</v>
      </c>
    </row>
    <row r="29" ht="15" spans="1:12">
      <c r="A29" s="210">
        <v>2120806</v>
      </c>
      <c r="B29" s="225" t="s">
        <v>2161</v>
      </c>
      <c r="C29" s="227">
        <v>60</v>
      </c>
      <c r="D29" s="227">
        <v>120</v>
      </c>
      <c r="E29" s="227">
        <v>119</v>
      </c>
      <c r="F29" s="228">
        <f t="shared" si="11"/>
        <v>0.991666666666667</v>
      </c>
      <c r="G29" s="227">
        <f t="shared" si="1"/>
        <v>-53</v>
      </c>
      <c r="H29" s="228">
        <f t="shared" si="12"/>
        <v>-0.308139534883721</v>
      </c>
      <c r="I29" s="227">
        <v>120</v>
      </c>
      <c r="J29" s="227">
        <f t="shared" si="3"/>
        <v>60</v>
      </c>
      <c r="K29" s="242">
        <f>J29/C29</f>
        <v>1</v>
      </c>
      <c r="L29" s="227">
        <v>172</v>
      </c>
    </row>
    <row r="30" ht="15.75" spans="1:12">
      <c r="A30" s="210">
        <v>2120807</v>
      </c>
      <c r="B30" s="225" t="s">
        <v>2162</v>
      </c>
      <c r="C30" s="227"/>
      <c r="D30" s="227"/>
      <c r="E30" s="227"/>
      <c r="F30" s="223"/>
      <c r="G30" s="227">
        <f t="shared" si="1"/>
        <v>0</v>
      </c>
      <c r="H30" s="228"/>
      <c r="I30" s="227"/>
      <c r="J30" s="227">
        <f t="shared" si="3"/>
        <v>0</v>
      </c>
      <c r="K30" s="242"/>
      <c r="L30" s="227"/>
    </row>
    <row r="31" ht="15.75" spans="1:12">
      <c r="A31" s="210">
        <v>2120809</v>
      </c>
      <c r="B31" s="225" t="s">
        <v>2163</v>
      </c>
      <c r="C31" s="227"/>
      <c r="D31" s="227"/>
      <c r="E31" s="227"/>
      <c r="F31" s="223"/>
      <c r="G31" s="227">
        <f t="shared" si="1"/>
        <v>0</v>
      </c>
      <c r="H31" s="228"/>
      <c r="I31" s="227"/>
      <c r="J31" s="227">
        <f t="shared" si="3"/>
        <v>0</v>
      </c>
      <c r="K31" s="242"/>
      <c r="L31" s="227"/>
    </row>
    <row r="32" ht="15" spans="1:12">
      <c r="A32" s="210">
        <v>2120810</v>
      </c>
      <c r="B32" s="225" t="s">
        <v>2164</v>
      </c>
      <c r="C32" s="227">
        <v>204</v>
      </c>
      <c r="D32" s="227">
        <v>224</v>
      </c>
      <c r="E32" s="227">
        <v>215</v>
      </c>
      <c r="F32" s="228">
        <f t="shared" ref="F32:F38" si="16">E32/D32</f>
        <v>0.959821428571429</v>
      </c>
      <c r="G32" s="227">
        <f t="shared" si="1"/>
        <v>-870</v>
      </c>
      <c r="H32" s="228">
        <f t="shared" ref="H32:H38" si="17">G32/L32</f>
        <v>-0.80184331797235</v>
      </c>
      <c r="I32" s="227">
        <v>300</v>
      </c>
      <c r="J32" s="227">
        <f t="shared" si="3"/>
        <v>96</v>
      </c>
      <c r="K32" s="242">
        <f>J32/C32</f>
        <v>0.470588235294118</v>
      </c>
      <c r="L32" s="227">
        <v>1085</v>
      </c>
    </row>
    <row r="33" ht="15.75" spans="1:12">
      <c r="A33" s="210">
        <v>2120811</v>
      </c>
      <c r="B33" s="225" t="s">
        <v>2165</v>
      </c>
      <c r="C33" s="227"/>
      <c r="D33" s="227"/>
      <c r="E33" s="227"/>
      <c r="F33" s="223"/>
      <c r="G33" s="227">
        <f t="shared" si="1"/>
        <v>0</v>
      </c>
      <c r="H33" s="228"/>
      <c r="I33" s="227"/>
      <c r="J33" s="227">
        <f t="shared" si="3"/>
        <v>0</v>
      </c>
      <c r="K33" s="242"/>
      <c r="L33" s="227"/>
    </row>
    <row r="34" ht="15" spans="1:12">
      <c r="A34" s="210">
        <v>2120814</v>
      </c>
      <c r="B34" s="225" t="s">
        <v>2166</v>
      </c>
      <c r="C34" s="227"/>
      <c r="D34" s="227">
        <v>660</v>
      </c>
      <c r="E34" s="227">
        <v>654</v>
      </c>
      <c r="F34" s="228">
        <f t="shared" si="16"/>
        <v>0.990909090909091</v>
      </c>
      <c r="G34" s="227">
        <f t="shared" si="1"/>
        <v>597</v>
      </c>
      <c r="H34" s="228">
        <f t="shared" si="17"/>
        <v>10.4736842105263</v>
      </c>
      <c r="I34" s="227">
        <v>900</v>
      </c>
      <c r="J34" s="227">
        <f t="shared" si="3"/>
        <v>900</v>
      </c>
      <c r="K34" s="242"/>
      <c r="L34" s="227">
        <v>57</v>
      </c>
    </row>
    <row r="35" ht="15.75" spans="1:12">
      <c r="A35" s="210">
        <v>2120815</v>
      </c>
      <c r="B35" s="225" t="s">
        <v>2167</v>
      </c>
      <c r="C35" s="227"/>
      <c r="D35" s="227"/>
      <c r="E35" s="227"/>
      <c r="F35" s="223"/>
      <c r="G35" s="227">
        <f t="shared" si="1"/>
        <v>0</v>
      </c>
      <c r="H35" s="228"/>
      <c r="I35" s="227"/>
      <c r="J35" s="227">
        <f t="shared" si="3"/>
        <v>0</v>
      </c>
      <c r="K35" s="242"/>
      <c r="L35" s="227"/>
    </row>
    <row r="36" ht="15" spans="1:12">
      <c r="A36" s="210">
        <v>2120816</v>
      </c>
      <c r="B36" s="225" t="s">
        <v>2168</v>
      </c>
      <c r="C36" s="227"/>
      <c r="D36" s="227">
        <v>35</v>
      </c>
      <c r="E36" s="227">
        <v>30</v>
      </c>
      <c r="F36" s="228">
        <f t="shared" si="16"/>
        <v>0.857142857142857</v>
      </c>
      <c r="G36" s="227">
        <f t="shared" si="1"/>
        <v>30</v>
      </c>
      <c r="H36" s="228"/>
      <c r="I36" s="227">
        <v>20</v>
      </c>
      <c r="J36" s="227">
        <f t="shared" si="3"/>
        <v>20</v>
      </c>
      <c r="K36" s="242"/>
      <c r="L36" s="227"/>
    </row>
    <row r="37" ht="15" spans="1:12">
      <c r="A37" s="210">
        <v>2120899</v>
      </c>
      <c r="B37" s="225" t="s">
        <v>2169</v>
      </c>
      <c r="C37" s="227">
        <v>1048</v>
      </c>
      <c r="D37" s="227">
        <v>341</v>
      </c>
      <c r="E37" s="227">
        <v>333</v>
      </c>
      <c r="F37" s="228">
        <f t="shared" si="16"/>
        <v>0.976539589442815</v>
      </c>
      <c r="G37" s="227">
        <f t="shared" si="1"/>
        <v>-487</v>
      </c>
      <c r="H37" s="228">
        <f t="shared" si="17"/>
        <v>-0.59390243902439</v>
      </c>
      <c r="I37" s="227">
        <v>4702</v>
      </c>
      <c r="J37" s="227">
        <f t="shared" si="3"/>
        <v>3654</v>
      </c>
      <c r="K37" s="242">
        <f>J37/C37</f>
        <v>3.48664122137405</v>
      </c>
      <c r="L37" s="227">
        <v>820</v>
      </c>
    </row>
    <row r="38" ht="15.75" spans="1:12">
      <c r="A38" s="210">
        <v>21213</v>
      </c>
      <c r="B38" s="224" t="s">
        <v>2170</v>
      </c>
      <c r="C38" s="222">
        <v>146</v>
      </c>
      <c r="D38" s="222">
        <f t="shared" ref="D38:I38" si="18">SUM(D39:D43)</f>
        <v>69</v>
      </c>
      <c r="E38" s="222">
        <f t="shared" si="18"/>
        <v>65</v>
      </c>
      <c r="F38" s="223">
        <f t="shared" si="16"/>
        <v>0.942028985507246</v>
      </c>
      <c r="G38" s="222">
        <f t="shared" si="1"/>
        <v>-35</v>
      </c>
      <c r="H38" s="223">
        <f t="shared" si="17"/>
        <v>-0.35</v>
      </c>
      <c r="I38" s="222">
        <f t="shared" si="18"/>
        <v>60</v>
      </c>
      <c r="J38" s="222">
        <f t="shared" si="3"/>
        <v>-86</v>
      </c>
      <c r="K38" s="241">
        <f>J38/C38</f>
        <v>-0.589041095890411</v>
      </c>
      <c r="L38" s="222">
        <f>SUM(L39:L43)</f>
        <v>100</v>
      </c>
    </row>
    <row r="39" ht="15.75" spans="1:12">
      <c r="A39" s="210">
        <v>2121301</v>
      </c>
      <c r="B39" s="225" t="s">
        <v>2171</v>
      </c>
      <c r="C39" s="226"/>
      <c r="D39" s="226"/>
      <c r="E39" s="227"/>
      <c r="F39" s="223"/>
      <c r="G39" s="227">
        <f t="shared" si="1"/>
        <v>0</v>
      </c>
      <c r="H39" s="223"/>
      <c r="I39" s="226"/>
      <c r="J39" s="227">
        <f t="shared" si="3"/>
        <v>0</v>
      </c>
      <c r="K39" s="241"/>
      <c r="L39" s="227"/>
    </row>
    <row r="40" ht="15.75" spans="1:12">
      <c r="A40" s="210">
        <v>2121302</v>
      </c>
      <c r="B40" s="225" t="s">
        <v>2172</v>
      </c>
      <c r="C40" s="226"/>
      <c r="D40" s="226"/>
      <c r="E40" s="227"/>
      <c r="F40" s="223"/>
      <c r="G40" s="227">
        <f t="shared" si="1"/>
        <v>0</v>
      </c>
      <c r="H40" s="223"/>
      <c r="I40" s="226"/>
      <c r="J40" s="227">
        <f t="shared" si="3"/>
        <v>0</v>
      </c>
      <c r="K40" s="241"/>
      <c r="L40" s="227"/>
    </row>
    <row r="41" ht="15.75" spans="1:12">
      <c r="A41" s="210">
        <v>2121303</v>
      </c>
      <c r="B41" s="225" t="s">
        <v>2173</v>
      </c>
      <c r="C41" s="226"/>
      <c r="D41" s="226"/>
      <c r="E41" s="227"/>
      <c r="F41" s="223"/>
      <c r="G41" s="227">
        <f t="shared" si="1"/>
        <v>0</v>
      </c>
      <c r="H41" s="223"/>
      <c r="I41" s="226"/>
      <c r="J41" s="227">
        <f t="shared" si="3"/>
        <v>0</v>
      </c>
      <c r="K41" s="241"/>
      <c r="L41" s="227"/>
    </row>
    <row r="42" ht="15.75" spans="1:12">
      <c r="A42" s="210">
        <v>2121304</v>
      </c>
      <c r="B42" s="225" t="s">
        <v>2174</v>
      </c>
      <c r="C42" s="226"/>
      <c r="D42" s="226"/>
      <c r="E42" s="227"/>
      <c r="F42" s="223"/>
      <c r="G42" s="227">
        <f t="shared" si="1"/>
        <v>0</v>
      </c>
      <c r="H42" s="223"/>
      <c r="I42" s="226"/>
      <c r="J42" s="227">
        <f t="shared" si="3"/>
        <v>0</v>
      </c>
      <c r="K42" s="241"/>
      <c r="L42" s="227"/>
    </row>
    <row r="43" ht="15" spans="1:12">
      <c r="A43" s="210">
        <v>2121399</v>
      </c>
      <c r="B43" s="225" t="s">
        <v>2175</v>
      </c>
      <c r="C43" s="226">
        <v>146</v>
      </c>
      <c r="D43" s="226">
        <v>69</v>
      </c>
      <c r="E43" s="227">
        <v>65</v>
      </c>
      <c r="F43" s="228">
        <f t="shared" ref="F43:F46" si="19">E43/D43</f>
        <v>0.942028985507246</v>
      </c>
      <c r="G43" s="227">
        <f t="shared" si="1"/>
        <v>-35</v>
      </c>
      <c r="H43" s="228">
        <f t="shared" ref="H43:H46" si="20">G43/L43</f>
        <v>-0.35</v>
      </c>
      <c r="I43" s="226">
        <v>60</v>
      </c>
      <c r="J43" s="227">
        <f t="shared" si="3"/>
        <v>-86</v>
      </c>
      <c r="K43" s="242">
        <f t="shared" ref="K43:K46" si="21">J43/C43</f>
        <v>-0.589041095890411</v>
      </c>
      <c r="L43" s="227">
        <v>100</v>
      </c>
    </row>
    <row r="44" ht="15.75" spans="1:12">
      <c r="A44" s="210">
        <v>21214</v>
      </c>
      <c r="B44" s="224" t="s">
        <v>2176</v>
      </c>
      <c r="C44" s="222">
        <v>372</v>
      </c>
      <c r="D44" s="222">
        <f t="shared" ref="D44:I44" si="22">SUM(D45:D47)</f>
        <v>431</v>
      </c>
      <c r="E44" s="222">
        <f t="shared" si="22"/>
        <v>427</v>
      </c>
      <c r="F44" s="223">
        <f t="shared" si="19"/>
        <v>0.990719257540603</v>
      </c>
      <c r="G44" s="222">
        <f t="shared" si="1"/>
        <v>87</v>
      </c>
      <c r="H44" s="223">
        <f t="shared" si="20"/>
        <v>0.255882352941176</v>
      </c>
      <c r="I44" s="222">
        <f t="shared" si="22"/>
        <v>440</v>
      </c>
      <c r="J44" s="222">
        <f t="shared" si="3"/>
        <v>68</v>
      </c>
      <c r="K44" s="241">
        <f t="shared" si="21"/>
        <v>0.182795698924731</v>
      </c>
      <c r="L44" s="222">
        <f>SUM(L45:L47)</f>
        <v>340</v>
      </c>
    </row>
    <row r="45" ht="15" spans="1:12">
      <c r="A45" s="210">
        <v>2121401</v>
      </c>
      <c r="B45" s="232" t="s">
        <v>2177</v>
      </c>
      <c r="C45" s="226">
        <v>350</v>
      </c>
      <c r="D45" s="226">
        <v>413</v>
      </c>
      <c r="E45" s="227">
        <v>411</v>
      </c>
      <c r="F45" s="228">
        <f t="shared" si="19"/>
        <v>0.995157384987893</v>
      </c>
      <c r="G45" s="227">
        <f t="shared" si="1"/>
        <v>86</v>
      </c>
      <c r="H45" s="228">
        <f t="shared" si="20"/>
        <v>0.264615384615385</v>
      </c>
      <c r="I45" s="226">
        <v>440</v>
      </c>
      <c r="J45" s="227">
        <f t="shared" si="3"/>
        <v>90</v>
      </c>
      <c r="K45" s="242">
        <f t="shared" si="21"/>
        <v>0.257142857142857</v>
      </c>
      <c r="L45" s="227">
        <v>325</v>
      </c>
    </row>
    <row r="46" ht="15" spans="1:12">
      <c r="A46" s="210">
        <v>2121402</v>
      </c>
      <c r="B46" s="232" t="s">
        <v>2178</v>
      </c>
      <c r="C46" s="226">
        <v>22</v>
      </c>
      <c r="D46" s="226">
        <v>18</v>
      </c>
      <c r="E46" s="227">
        <v>16</v>
      </c>
      <c r="F46" s="228">
        <f t="shared" si="19"/>
        <v>0.888888888888889</v>
      </c>
      <c r="G46" s="227">
        <f t="shared" si="1"/>
        <v>1</v>
      </c>
      <c r="H46" s="228">
        <f t="shared" si="20"/>
        <v>0.0666666666666667</v>
      </c>
      <c r="I46" s="226"/>
      <c r="J46" s="227">
        <f t="shared" si="3"/>
        <v>-22</v>
      </c>
      <c r="K46" s="242">
        <f t="shared" si="21"/>
        <v>-1</v>
      </c>
      <c r="L46" s="227">
        <v>15</v>
      </c>
    </row>
    <row r="47" ht="15.75" spans="1:12">
      <c r="A47" s="210">
        <v>2121499</v>
      </c>
      <c r="B47" s="232" t="s">
        <v>2179</v>
      </c>
      <c r="C47" s="226"/>
      <c r="D47" s="226"/>
      <c r="E47" s="227"/>
      <c r="F47" s="223"/>
      <c r="G47" s="227">
        <f t="shared" si="1"/>
        <v>0</v>
      </c>
      <c r="H47" s="223"/>
      <c r="I47" s="226"/>
      <c r="J47" s="227">
        <f t="shared" si="3"/>
        <v>0</v>
      </c>
      <c r="K47" s="242"/>
      <c r="L47" s="227"/>
    </row>
    <row r="48" ht="25" customHeight="1" spans="1:12">
      <c r="A48" s="210">
        <v>21219</v>
      </c>
      <c r="B48" s="231" t="s">
        <v>2180</v>
      </c>
      <c r="C48" s="222">
        <f>SUM(C49:C56)</f>
        <v>0</v>
      </c>
      <c r="D48" s="222">
        <f t="shared" ref="D48:I48" si="23">SUM(D49:D56)</f>
        <v>10339</v>
      </c>
      <c r="E48" s="222">
        <f t="shared" si="23"/>
        <v>8331</v>
      </c>
      <c r="F48" s="223">
        <f>E48/D48</f>
        <v>0.805783924944385</v>
      </c>
      <c r="G48" s="222">
        <f t="shared" si="1"/>
        <v>8331</v>
      </c>
      <c r="H48" s="223"/>
      <c r="I48" s="222">
        <f t="shared" si="23"/>
        <v>0</v>
      </c>
      <c r="J48" s="222">
        <f t="shared" si="3"/>
        <v>0</v>
      </c>
      <c r="K48" s="242"/>
      <c r="L48" s="222">
        <f>SUM(L49:L56)</f>
        <v>0</v>
      </c>
    </row>
    <row r="49" ht="15.75" spans="1:12">
      <c r="A49" s="210">
        <v>2121901</v>
      </c>
      <c r="B49" s="225" t="s">
        <v>2156</v>
      </c>
      <c r="C49" s="226"/>
      <c r="D49" s="226"/>
      <c r="E49" s="230"/>
      <c r="F49" s="228"/>
      <c r="G49" s="227">
        <f t="shared" si="1"/>
        <v>0</v>
      </c>
      <c r="H49" s="223"/>
      <c r="I49" s="226"/>
      <c r="J49" s="227">
        <f t="shared" si="3"/>
        <v>0</v>
      </c>
      <c r="K49" s="242"/>
      <c r="L49" s="230"/>
    </row>
    <row r="50" ht="15.75" spans="1:12">
      <c r="A50" s="210">
        <v>2121902</v>
      </c>
      <c r="B50" s="225" t="s">
        <v>2157</v>
      </c>
      <c r="C50" s="226"/>
      <c r="D50" s="226"/>
      <c r="E50" s="230"/>
      <c r="F50" s="228"/>
      <c r="G50" s="227">
        <f t="shared" si="1"/>
        <v>0</v>
      </c>
      <c r="H50" s="223"/>
      <c r="I50" s="226"/>
      <c r="J50" s="227">
        <f t="shared" si="3"/>
        <v>0</v>
      </c>
      <c r="K50" s="242"/>
      <c r="L50" s="230"/>
    </row>
    <row r="51" ht="15.75" spans="1:12">
      <c r="A51" s="210">
        <v>2121903</v>
      </c>
      <c r="B51" s="225" t="s">
        <v>2158</v>
      </c>
      <c r="C51" s="226"/>
      <c r="D51" s="226"/>
      <c r="E51" s="230"/>
      <c r="F51" s="223"/>
      <c r="G51" s="227">
        <f t="shared" si="1"/>
        <v>0</v>
      </c>
      <c r="H51" s="223"/>
      <c r="I51" s="226"/>
      <c r="J51" s="227">
        <f t="shared" si="3"/>
        <v>0</v>
      </c>
      <c r="K51" s="242"/>
      <c r="L51" s="230"/>
    </row>
    <row r="52" ht="15.75" spans="1:12">
      <c r="A52" s="210">
        <v>2121904</v>
      </c>
      <c r="B52" s="225" t="s">
        <v>2159</v>
      </c>
      <c r="C52" s="226"/>
      <c r="D52" s="226"/>
      <c r="E52" s="230"/>
      <c r="F52" s="223"/>
      <c r="G52" s="227">
        <f t="shared" si="1"/>
        <v>0</v>
      </c>
      <c r="H52" s="223"/>
      <c r="I52" s="226"/>
      <c r="J52" s="227">
        <f t="shared" si="3"/>
        <v>0</v>
      </c>
      <c r="K52" s="242"/>
      <c r="L52" s="230"/>
    </row>
    <row r="53" ht="15.75" spans="1:12">
      <c r="A53" s="210">
        <v>2121905</v>
      </c>
      <c r="B53" s="225" t="s">
        <v>2162</v>
      </c>
      <c r="C53" s="226"/>
      <c r="D53" s="226"/>
      <c r="E53" s="230"/>
      <c r="F53" s="223"/>
      <c r="G53" s="227">
        <f t="shared" si="1"/>
        <v>0</v>
      </c>
      <c r="H53" s="223"/>
      <c r="I53" s="226"/>
      <c r="J53" s="227">
        <f t="shared" si="3"/>
        <v>0</v>
      </c>
      <c r="K53" s="242"/>
      <c r="L53" s="230"/>
    </row>
    <row r="54" ht="15.75" spans="1:12">
      <c r="A54" s="210">
        <v>2121906</v>
      </c>
      <c r="B54" s="225" t="s">
        <v>2164</v>
      </c>
      <c r="C54" s="226"/>
      <c r="D54" s="226"/>
      <c r="E54" s="230"/>
      <c r="F54" s="223"/>
      <c r="G54" s="227">
        <f t="shared" si="1"/>
        <v>0</v>
      </c>
      <c r="H54" s="223"/>
      <c r="I54" s="226"/>
      <c r="J54" s="227">
        <f t="shared" si="3"/>
        <v>0</v>
      </c>
      <c r="K54" s="242"/>
      <c r="L54" s="230"/>
    </row>
    <row r="55" ht="15.75" spans="1:12">
      <c r="A55" s="210">
        <v>2121907</v>
      </c>
      <c r="B55" s="225" t="s">
        <v>2165</v>
      </c>
      <c r="C55" s="226"/>
      <c r="D55" s="226"/>
      <c r="E55" s="230"/>
      <c r="F55" s="223"/>
      <c r="G55" s="227">
        <f t="shared" si="1"/>
        <v>0</v>
      </c>
      <c r="H55" s="223"/>
      <c r="I55" s="226"/>
      <c r="J55" s="227">
        <f t="shared" si="3"/>
        <v>0</v>
      </c>
      <c r="K55" s="242"/>
      <c r="L55" s="230"/>
    </row>
    <row r="56" ht="15.75" spans="1:13">
      <c r="A56" s="210">
        <v>2121999</v>
      </c>
      <c r="B56" s="225" t="s">
        <v>2169</v>
      </c>
      <c r="C56" s="226"/>
      <c r="D56" s="226">
        <v>10339</v>
      </c>
      <c r="E56" s="227">
        <v>8331</v>
      </c>
      <c r="F56" s="228">
        <f>E56/D56</f>
        <v>0.805783924944385</v>
      </c>
      <c r="G56" s="227">
        <f t="shared" si="1"/>
        <v>8331</v>
      </c>
      <c r="H56" s="223"/>
      <c r="I56" s="226"/>
      <c r="J56" s="227">
        <f t="shared" si="3"/>
        <v>0</v>
      </c>
      <c r="K56" s="242"/>
      <c r="L56" s="227"/>
      <c r="M56" s="210" t="s">
        <v>2181</v>
      </c>
    </row>
    <row r="57" ht="15.75" spans="2:12">
      <c r="B57" s="224" t="s">
        <v>2182</v>
      </c>
      <c r="C57" s="226"/>
      <c r="D57" s="226"/>
      <c r="E57" s="222">
        <f>SUM(E58:E60)</f>
        <v>0</v>
      </c>
      <c r="F57" s="223"/>
      <c r="G57" s="222">
        <f t="shared" si="1"/>
        <v>0</v>
      </c>
      <c r="H57" s="223"/>
      <c r="I57" s="226"/>
      <c r="J57" s="222">
        <f t="shared" si="3"/>
        <v>0</v>
      </c>
      <c r="K57" s="242"/>
      <c r="L57" s="222">
        <f>SUM(L58:L60)</f>
        <v>0</v>
      </c>
    </row>
    <row r="58" ht="15.75" spans="2:12">
      <c r="B58" s="232" t="s">
        <v>2183</v>
      </c>
      <c r="C58" s="226"/>
      <c r="D58" s="226"/>
      <c r="E58" s="227"/>
      <c r="F58" s="223"/>
      <c r="G58" s="222"/>
      <c r="H58" s="223"/>
      <c r="I58" s="226"/>
      <c r="J58" s="227">
        <f t="shared" si="3"/>
        <v>0</v>
      </c>
      <c r="K58" s="242"/>
      <c r="L58" s="227"/>
    </row>
    <row r="59" ht="15.75" spans="2:12">
      <c r="B59" s="232" t="s">
        <v>2184</v>
      </c>
      <c r="C59" s="226"/>
      <c r="D59" s="226"/>
      <c r="E59" s="227"/>
      <c r="F59" s="223"/>
      <c r="G59" s="222"/>
      <c r="H59" s="223"/>
      <c r="I59" s="226"/>
      <c r="J59" s="227">
        <f t="shared" si="3"/>
        <v>0</v>
      </c>
      <c r="K59" s="242"/>
      <c r="L59" s="227"/>
    </row>
    <row r="60" ht="15.75" spans="2:12">
      <c r="B60" s="232" t="s">
        <v>2185</v>
      </c>
      <c r="C60" s="226"/>
      <c r="D60" s="226"/>
      <c r="E60" s="227"/>
      <c r="F60" s="223"/>
      <c r="G60" s="227">
        <f t="shared" ref="G60:G66" si="24">E60-L60</f>
        <v>0</v>
      </c>
      <c r="H60" s="223"/>
      <c r="I60" s="226"/>
      <c r="J60" s="227">
        <f t="shared" si="3"/>
        <v>0</v>
      </c>
      <c r="K60" s="242"/>
      <c r="L60" s="227"/>
    </row>
    <row r="61" ht="15.75" spans="1:12">
      <c r="A61" s="210">
        <v>213</v>
      </c>
      <c r="B61" s="221" t="s">
        <v>636</v>
      </c>
      <c r="C61" s="222">
        <f>SUM(C62)</f>
        <v>0</v>
      </c>
      <c r="D61" s="222">
        <f>SUM(D62)</f>
        <v>35</v>
      </c>
      <c r="E61" s="222">
        <f>SUM(E62)</f>
        <v>34</v>
      </c>
      <c r="F61" s="223">
        <f t="shared" ref="F61:F63" si="25">E61/D61</f>
        <v>0.971428571428571</v>
      </c>
      <c r="G61" s="222">
        <f t="shared" si="24"/>
        <v>31</v>
      </c>
      <c r="H61" s="223">
        <f t="shared" ref="H61:H63" si="26">G61/L61</f>
        <v>10.3333333333333</v>
      </c>
      <c r="I61" s="222">
        <f>SUM(I62,I67)</f>
        <v>551</v>
      </c>
      <c r="J61" s="222">
        <f t="shared" si="3"/>
        <v>551</v>
      </c>
      <c r="K61" s="242"/>
      <c r="L61" s="222">
        <f>SUM(L62)</f>
        <v>3</v>
      </c>
    </row>
    <row r="62" ht="15.75" spans="1:12">
      <c r="A62" s="210">
        <v>21366</v>
      </c>
      <c r="B62" s="224" t="s">
        <v>2186</v>
      </c>
      <c r="C62" s="222">
        <f>SUM(C63:C66)</f>
        <v>0</v>
      </c>
      <c r="D62" s="222">
        <f>SUM(D63:D66)</f>
        <v>35</v>
      </c>
      <c r="E62" s="222">
        <f>SUM(E63:E66)</f>
        <v>34</v>
      </c>
      <c r="F62" s="223">
        <f t="shared" si="25"/>
        <v>0.971428571428571</v>
      </c>
      <c r="G62" s="222">
        <f t="shared" si="24"/>
        <v>31</v>
      </c>
      <c r="H62" s="223">
        <f t="shared" si="26"/>
        <v>10.3333333333333</v>
      </c>
      <c r="I62" s="222"/>
      <c r="J62" s="222">
        <f t="shared" si="3"/>
        <v>0</v>
      </c>
      <c r="K62" s="241"/>
      <c r="L62" s="222">
        <f>SUM(L63:L66)</f>
        <v>3</v>
      </c>
    </row>
    <row r="63" ht="15.75" spans="1:12">
      <c r="A63" s="210">
        <v>2136601</v>
      </c>
      <c r="B63" s="225" t="s">
        <v>2151</v>
      </c>
      <c r="C63" s="226"/>
      <c r="D63" s="226">
        <v>35</v>
      </c>
      <c r="E63" s="227">
        <v>34</v>
      </c>
      <c r="F63" s="228">
        <f t="shared" si="25"/>
        <v>0.971428571428571</v>
      </c>
      <c r="G63" s="227">
        <f t="shared" si="24"/>
        <v>31</v>
      </c>
      <c r="H63" s="228">
        <f t="shared" si="26"/>
        <v>10.3333333333333</v>
      </c>
      <c r="I63" s="226"/>
      <c r="J63" s="227">
        <f t="shared" si="3"/>
        <v>0</v>
      </c>
      <c r="K63" s="241"/>
      <c r="L63" s="227">
        <v>3</v>
      </c>
    </row>
    <row r="64" ht="15.75" spans="1:12">
      <c r="A64" s="210">
        <v>2136602</v>
      </c>
      <c r="B64" s="225" t="s">
        <v>2187</v>
      </c>
      <c r="C64" s="226"/>
      <c r="D64" s="226"/>
      <c r="E64" s="227"/>
      <c r="F64" s="223"/>
      <c r="G64" s="227">
        <f t="shared" si="24"/>
        <v>0</v>
      </c>
      <c r="H64" s="223"/>
      <c r="I64" s="226"/>
      <c r="J64" s="227">
        <f t="shared" si="3"/>
        <v>0</v>
      </c>
      <c r="K64" s="241"/>
      <c r="L64" s="227"/>
    </row>
    <row r="65" ht="15.75" spans="1:12">
      <c r="A65" s="210">
        <v>2136603</v>
      </c>
      <c r="B65" s="225" t="s">
        <v>2188</v>
      </c>
      <c r="C65" s="226"/>
      <c r="D65" s="226"/>
      <c r="E65" s="227"/>
      <c r="F65" s="223"/>
      <c r="G65" s="227">
        <f t="shared" si="24"/>
        <v>0</v>
      </c>
      <c r="H65" s="223"/>
      <c r="I65" s="226"/>
      <c r="J65" s="227">
        <f t="shared" si="3"/>
        <v>0</v>
      </c>
      <c r="K65" s="241"/>
      <c r="L65" s="227"/>
    </row>
    <row r="66" ht="15.75" spans="1:12">
      <c r="A66" s="210">
        <v>2136699</v>
      </c>
      <c r="B66" s="225" t="s">
        <v>2189</v>
      </c>
      <c r="C66" s="226"/>
      <c r="D66" s="226"/>
      <c r="E66" s="227"/>
      <c r="F66" s="223"/>
      <c r="G66" s="227">
        <f t="shared" si="24"/>
        <v>0</v>
      </c>
      <c r="H66" s="223"/>
      <c r="I66" s="226"/>
      <c r="J66" s="227">
        <f t="shared" si="3"/>
        <v>0</v>
      </c>
      <c r="K66" s="241"/>
      <c r="L66" s="227"/>
    </row>
    <row r="67" ht="15.75" spans="1:12">
      <c r="A67" s="210">
        <v>21372</v>
      </c>
      <c r="B67" s="243" t="s">
        <v>2190</v>
      </c>
      <c r="C67" s="244"/>
      <c r="D67" s="244"/>
      <c r="E67" s="222"/>
      <c r="F67" s="223"/>
      <c r="G67" s="222"/>
      <c r="H67" s="223"/>
      <c r="I67" s="244">
        <f>SUM(I68:I69)</f>
        <v>551</v>
      </c>
      <c r="J67" s="227">
        <f t="shared" si="3"/>
        <v>551</v>
      </c>
      <c r="K67" s="241"/>
      <c r="L67" s="227"/>
    </row>
    <row r="68" ht="15.75" spans="1:12">
      <c r="A68" s="210">
        <v>2137201</v>
      </c>
      <c r="B68" s="245" t="s">
        <v>2191</v>
      </c>
      <c r="C68" s="226"/>
      <c r="D68" s="226"/>
      <c r="E68" s="227"/>
      <c r="F68" s="223"/>
      <c r="G68" s="227"/>
      <c r="H68" s="223"/>
      <c r="I68" s="226">
        <v>380</v>
      </c>
      <c r="J68" s="227">
        <f t="shared" si="3"/>
        <v>380</v>
      </c>
      <c r="K68" s="242" t="e">
        <f t="shared" ref="K68:K71" si="27">J68/C68</f>
        <v>#DIV/0!</v>
      </c>
      <c r="L68" s="227"/>
    </row>
    <row r="69" ht="15.75" spans="1:12">
      <c r="A69" s="210">
        <v>2137202</v>
      </c>
      <c r="B69" s="225" t="s">
        <v>2192</v>
      </c>
      <c r="C69" s="226"/>
      <c r="D69" s="226"/>
      <c r="E69" s="227"/>
      <c r="F69" s="223"/>
      <c r="G69" s="227"/>
      <c r="H69" s="223"/>
      <c r="I69" s="226">
        <v>171</v>
      </c>
      <c r="J69" s="227"/>
      <c r="K69" s="242" t="e">
        <f t="shared" si="27"/>
        <v>#DIV/0!</v>
      </c>
      <c r="L69" s="227"/>
    </row>
    <row r="70" ht="15.75" spans="1:12">
      <c r="A70" s="210">
        <v>229</v>
      </c>
      <c r="B70" s="221" t="s">
        <v>893</v>
      </c>
      <c r="C70" s="222">
        <f>C71+C74</f>
        <v>3376</v>
      </c>
      <c r="D70" s="222">
        <f t="shared" ref="D70:I70" si="28">D71+D74</f>
        <v>19541</v>
      </c>
      <c r="E70" s="222">
        <f t="shared" si="28"/>
        <v>19461</v>
      </c>
      <c r="F70" s="223">
        <f t="shared" ref="F70:F74" si="29">E70/D70</f>
        <v>0.995906043702984</v>
      </c>
      <c r="G70" s="222">
        <f t="shared" ref="G70:G96" si="30">E70-L70</f>
        <v>9321</v>
      </c>
      <c r="H70" s="223">
        <f t="shared" ref="H70:H74" si="31">G70/L70</f>
        <v>0.919230769230769</v>
      </c>
      <c r="I70" s="222">
        <f t="shared" si="28"/>
        <v>1133</v>
      </c>
      <c r="J70" s="222">
        <f t="shared" ref="J70:J96" si="32">I70-C70</f>
        <v>-2243</v>
      </c>
      <c r="K70" s="241">
        <f t="shared" si="27"/>
        <v>-0.664395734597156</v>
      </c>
      <c r="L70" s="222">
        <f>L71+L74</f>
        <v>10140</v>
      </c>
    </row>
    <row r="71" ht="15.75" spans="1:12">
      <c r="A71" s="210">
        <v>22904</v>
      </c>
      <c r="B71" s="246" t="s">
        <v>2193</v>
      </c>
      <c r="C71" s="222">
        <v>2490</v>
      </c>
      <c r="D71" s="222">
        <f>D73+D72</f>
        <v>18533</v>
      </c>
      <c r="E71" s="222">
        <f>E73+E72</f>
        <v>18490</v>
      </c>
      <c r="F71" s="223">
        <f t="shared" si="29"/>
        <v>0.997679814385151</v>
      </c>
      <c r="G71" s="222">
        <f t="shared" si="30"/>
        <v>8980</v>
      </c>
      <c r="H71" s="223">
        <f t="shared" si="31"/>
        <v>0.944269190325973</v>
      </c>
      <c r="I71" s="222">
        <f>I73</f>
        <v>0</v>
      </c>
      <c r="J71" s="222">
        <f t="shared" si="32"/>
        <v>-2490</v>
      </c>
      <c r="K71" s="241">
        <f t="shared" si="27"/>
        <v>-1</v>
      </c>
      <c r="L71" s="222">
        <f>L73+L72</f>
        <v>9510</v>
      </c>
    </row>
    <row r="72" ht="15.75" spans="1:12">
      <c r="A72" s="210">
        <v>2290401</v>
      </c>
      <c r="B72" s="247" t="s">
        <v>2194</v>
      </c>
      <c r="C72" s="222"/>
      <c r="D72" s="222"/>
      <c r="E72" s="227"/>
      <c r="F72" s="223"/>
      <c r="G72" s="227">
        <f t="shared" si="30"/>
        <v>0</v>
      </c>
      <c r="H72" s="223"/>
      <c r="I72" s="222"/>
      <c r="J72" s="227">
        <f t="shared" si="32"/>
        <v>0</v>
      </c>
      <c r="K72" s="241"/>
      <c r="L72" s="227"/>
    </row>
    <row r="73" ht="15" spans="1:13">
      <c r="A73" s="210">
        <v>2290402</v>
      </c>
      <c r="B73" s="247" t="s">
        <v>2195</v>
      </c>
      <c r="C73" s="227">
        <v>2490</v>
      </c>
      <c r="D73" s="227">
        <v>18533</v>
      </c>
      <c r="E73" s="227">
        <v>18490</v>
      </c>
      <c r="F73" s="228">
        <f t="shared" si="29"/>
        <v>0.997679814385151</v>
      </c>
      <c r="G73" s="227">
        <f t="shared" si="30"/>
        <v>8980</v>
      </c>
      <c r="H73" s="228">
        <f t="shared" si="31"/>
        <v>0.944269190325973</v>
      </c>
      <c r="I73" s="227"/>
      <c r="J73" s="227">
        <f t="shared" si="32"/>
        <v>-2490</v>
      </c>
      <c r="K73" s="242">
        <f t="shared" ref="K73:K78" si="33">J73/C73</f>
        <v>-1</v>
      </c>
      <c r="L73" s="227">
        <v>9510</v>
      </c>
      <c r="M73" s="210" t="s">
        <v>2196</v>
      </c>
    </row>
    <row r="74" ht="15.75" spans="1:12">
      <c r="A74" s="210">
        <v>22960</v>
      </c>
      <c r="B74" s="246" t="s">
        <v>2197</v>
      </c>
      <c r="C74" s="222">
        <v>886</v>
      </c>
      <c r="D74" s="248">
        <f t="shared" ref="D74:I74" si="34">SUM(D75:D84)</f>
        <v>1008</v>
      </c>
      <c r="E74" s="248">
        <f t="shared" si="34"/>
        <v>971</v>
      </c>
      <c r="F74" s="223">
        <f t="shared" si="29"/>
        <v>0.963293650793651</v>
      </c>
      <c r="G74" s="222">
        <f t="shared" si="30"/>
        <v>341</v>
      </c>
      <c r="H74" s="223">
        <f t="shared" si="31"/>
        <v>0.541269841269841</v>
      </c>
      <c r="I74" s="248">
        <f t="shared" si="34"/>
        <v>1133</v>
      </c>
      <c r="J74" s="222">
        <f t="shared" si="32"/>
        <v>247</v>
      </c>
      <c r="K74" s="241">
        <f t="shared" si="33"/>
        <v>0.278781038374718</v>
      </c>
      <c r="L74" s="222">
        <f>SUM(L75:L84)</f>
        <v>630</v>
      </c>
    </row>
    <row r="75" ht="15.75" spans="1:12">
      <c r="A75" s="210">
        <v>2296001</v>
      </c>
      <c r="B75" s="247" t="s">
        <v>2198</v>
      </c>
      <c r="C75" s="226"/>
      <c r="D75" s="226"/>
      <c r="E75" s="230"/>
      <c r="F75" s="223"/>
      <c r="G75" s="227">
        <f t="shared" si="30"/>
        <v>0</v>
      </c>
      <c r="H75" s="223"/>
      <c r="I75" s="226"/>
      <c r="J75" s="227">
        <f t="shared" si="32"/>
        <v>0</v>
      </c>
      <c r="K75" s="242"/>
      <c r="L75" s="230"/>
    </row>
    <row r="76" ht="15" spans="1:12">
      <c r="A76" s="210">
        <v>2296002</v>
      </c>
      <c r="B76" s="247" t="s">
        <v>2199</v>
      </c>
      <c r="C76" s="226">
        <v>390</v>
      </c>
      <c r="D76" s="226">
        <v>468</v>
      </c>
      <c r="E76" s="230">
        <v>453</v>
      </c>
      <c r="F76" s="228">
        <f t="shared" ref="F76:F78" si="35">E76/D76</f>
        <v>0.967948717948718</v>
      </c>
      <c r="G76" s="227">
        <f t="shared" si="30"/>
        <v>233</v>
      </c>
      <c r="H76" s="228">
        <f t="shared" ref="H76:H80" si="36">G76/L76</f>
        <v>1.05909090909091</v>
      </c>
      <c r="I76" s="226">
        <v>949</v>
      </c>
      <c r="J76" s="227">
        <f t="shared" si="32"/>
        <v>559</v>
      </c>
      <c r="K76" s="242">
        <f t="shared" si="33"/>
        <v>1.43333333333333</v>
      </c>
      <c r="L76" s="227">
        <v>220</v>
      </c>
    </row>
    <row r="77" ht="15" spans="1:12">
      <c r="A77" s="210">
        <v>2296003</v>
      </c>
      <c r="B77" s="247" t="s">
        <v>2200</v>
      </c>
      <c r="C77" s="226">
        <v>391</v>
      </c>
      <c r="D77" s="226">
        <v>412</v>
      </c>
      <c r="E77" s="230">
        <v>399</v>
      </c>
      <c r="F77" s="228">
        <f t="shared" si="35"/>
        <v>0.968446601941748</v>
      </c>
      <c r="G77" s="227">
        <f t="shared" si="30"/>
        <v>387</v>
      </c>
      <c r="H77" s="228">
        <f t="shared" si="36"/>
        <v>32.25</v>
      </c>
      <c r="I77" s="226"/>
      <c r="J77" s="227">
        <f t="shared" si="32"/>
        <v>-391</v>
      </c>
      <c r="K77" s="242">
        <f t="shared" si="33"/>
        <v>-1</v>
      </c>
      <c r="L77" s="227">
        <v>12</v>
      </c>
    </row>
    <row r="78" ht="15.75" spans="1:12">
      <c r="A78" s="210">
        <v>2296004</v>
      </c>
      <c r="B78" s="247" t="s">
        <v>2201</v>
      </c>
      <c r="C78" s="226">
        <v>50</v>
      </c>
      <c r="D78" s="226">
        <v>50</v>
      </c>
      <c r="E78" s="230">
        <v>50</v>
      </c>
      <c r="F78" s="228">
        <f t="shared" si="35"/>
        <v>1</v>
      </c>
      <c r="G78" s="227">
        <f t="shared" si="30"/>
        <v>50</v>
      </c>
      <c r="H78" s="223"/>
      <c r="I78" s="226"/>
      <c r="J78" s="227">
        <f t="shared" si="32"/>
        <v>-50</v>
      </c>
      <c r="K78" s="242">
        <f t="shared" si="33"/>
        <v>-1</v>
      </c>
      <c r="L78" s="230"/>
    </row>
    <row r="79" ht="15.75" spans="1:12">
      <c r="A79" s="210">
        <v>2296005</v>
      </c>
      <c r="B79" s="247" t="s">
        <v>2202</v>
      </c>
      <c r="C79" s="226"/>
      <c r="D79" s="226"/>
      <c r="E79" s="230"/>
      <c r="F79" s="228"/>
      <c r="G79" s="227">
        <f t="shared" si="30"/>
        <v>0</v>
      </c>
      <c r="H79" s="223"/>
      <c r="I79" s="226"/>
      <c r="J79" s="227">
        <f t="shared" si="32"/>
        <v>0</v>
      </c>
      <c r="K79" s="242"/>
      <c r="L79" s="230"/>
    </row>
    <row r="80" ht="15" spans="1:12">
      <c r="A80" s="210">
        <v>2296006</v>
      </c>
      <c r="B80" s="247" t="s">
        <v>2203</v>
      </c>
      <c r="C80" s="226">
        <v>55</v>
      </c>
      <c r="D80" s="226">
        <v>78</v>
      </c>
      <c r="E80" s="230">
        <v>69</v>
      </c>
      <c r="F80" s="228">
        <f>E80/D80</f>
        <v>0.884615384615385</v>
      </c>
      <c r="G80" s="227">
        <f t="shared" si="30"/>
        <v>0</v>
      </c>
      <c r="H80" s="228">
        <f t="shared" si="36"/>
        <v>0</v>
      </c>
      <c r="I80" s="226">
        <v>184</v>
      </c>
      <c r="J80" s="227">
        <f t="shared" si="32"/>
        <v>129</v>
      </c>
      <c r="K80" s="242">
        <f>J80/C80</f>
        <v>2.34545454545455</v>
      </c>
      <c r="L80" s="227">
        <v>69</v>
      </c>
    </row>
    <row r="81" ht="15.75" spans="1:12">
      <c r="A81" s="210">
        <v>2296010</v>
      </c>
      <c r="B81" s="247" t="s">
        <v>2204</v>
      </c>
      <c r="C81" s="226"/>
      <c r="D81" s="226"/>
      <c r="E81" s="230"/>
      <c r="F81" s="223"/>
      <c r="G81" s="227">
        <f t="shared" si="30"/>
        <v>0</v>
      </c>
      <c r="H81" s="223"/>
      <c r="I81" s="226"/>
      <c r="J81" s="227">
        <f t="shared" si="32"/>
        <v>0</v>
      </c>
      <c r="K81" s="242"/>
      <c r="L81" s="230"/>
    </row>
    <row r="82" ht="15.75" spans="1:12">
      <c r="A82" s="210">
        <v>2296013</v>
      </c>
      <c r="B82" s="247" t="s">
        <v>2205</v>
      </c>
      <c r="C82" s="226"/>
      <c r="D82" s="226"/>
      <c r="E82" s="230"/>
      <c r="F82" s="223"/>
      <c r="G82" s="227">
        <f t="shared" si="30"/>
        <v>0</v>
      </c>
      <c r="H82" s="223"/>
      <c r="I82" s="226"/>
      <c r="J82" s="227">
        <f t="shared" si="32"/>
        <v>0</v>
      </c>
      <c r="K82" s="242"/>
      <c r="L82" s="230"/>
    </row>
    <row r="83" ht="15.75" spans="1:12">
      <c r="A83" s="210">
        <v>2296013</v>
      </c>
      <c r="B83" s="247" t="s">
        <v>2206</v>
      </c>
      <c r="C83" s="226"/>
      <c r="D83" s="226"/>
      <c r="E83" s="230"/>
      <c r="F83" s="223"/>
      <c r="G83" s="227">
        <f t="shared" si="30"/>
        <v>-79</v>
      </c>
      <c r="H83" s="228">
        <f t="shared" ref="H83:H87" si="37">G83/L83</f>
        <v>-1</v>
      </c>
      <c r="I83" s="226"/>
      <c r="J83" s="227">
        <f t="shared" si="32"/>
        <v>0</v>
      </c>
      <c r="K83" s="242"/>
      <c r="L83" s="227">
        <v>79</v>
      </c>
    </row>
    <row r="84" ht="15.75" spans="1:12">
      <c r="A84" s="210">
        <v>2296099</v>
      </c>
      <c r="B84" s="247" t="s">
        <v>2207</v>
      </c>
      <c r="C84" s="226"/>
      <c r="D84" s="226"/>
      <c r="E84" s="227"/>
      <c r="F84" s="223"/>
      <c r="G84" s="227">
        <f t="shared" si="30"/>
        <v>-250</v>
      </c>
      <c r="H84" s="228">
        <f t="shared" si="37"/>
        <v>-1</v>
      </c>
      <c r="I84" s="226"/>
      <c r="J84" s="227">
        <f t="shared" si="32"/>
        <v>0</v>
      </c>
      <c r="K84" s="242"/>
      <c r="L84" s="227">
        <v>250</v>
      </c>
    </row>
    <row r="85" ht="15.75" spans="1:12">
      <c r="A85" s="210">
        <v>232</v>
      </c>
      <c r="B85" s="221" t="s">
        <v>887</v>
      </c>
      <c r="C85" s="222">
        <v>4698</v>
      </c>
      <c r="D85" s="222">
        <f t="shared" ref="D85:I85" si="38">SUM(D86)</f>
        <v>4899</v>
      </c>
      <c r="E85" s="222">
        <f t="shared" si="38"/>
        <v>4898</v>
      </c>
      <c r="F85" s="223">
        <f t="shared" ref="F85:F94" si="39">E85/D85</f>
        <v>0.999795876709533</v>
      </c>
      <c r="G85" s="222">
        <f t="shared" si="30"/>
        <v>398</v>
      </c>
      <c r="H85" s="223">
        <f t="shared" si="37"/>
        <v>0.0884444444444445</v>
      </c>
      <c r="I85" s="222">
        <f t="shared" si="38"/>
        <v>5328</v>
      </c>
      <c r="J85" s="222">
        <f t="shared" si="32"/>
        <v>630</v>
      </c>
      <c r="K85" s="241">
        <f t="shared" ref="K85:K94" si="40">J85/C85</f>
        <v>0.134099616858238</v>
      </c>
      <c r="L85" s="222">
        <f>SUM(L86)</f>
        <v>4500</v>
      </c>
    </row>
    <row r="86" ht="15.75" spans="1:12">
      <c r="A86" s="210">
        <v>23204</v>
      </c>
      <c r="B86" s="249" t="s">
        <v>2208</v>
      </c>
      <c r="C86" s="222">
        <v>4698</v>
      </c>
      <c r="D86" s="222">
        <f t="shared" ref="D86:I86" si="41">SUM(D87:D90)</f>
        <v>4899</v>
      </c>
      <c r="E86" s="222">
        <f t="shared" si="41"/>
        <v>4898</v>
      </c>
      <c r="F86" s="223">
        <f t="shared" si="39"/>
        <v>0.999795876709533</v>
      </c>
      <c r="G86" s="222">
        <f t="shared" si="30"/>
        <v>398</v>
      </c>
      <c r="H86" s="223">
        <f t="shared" si="37"/>
        <v>0.0884444444444445</v>
      </c>
      <c r="I86" s="222">
        <f t="shared" si="41"/>
        <v>5328</v>
      </c>
      <c r="J86" s="222">
        <f t="shared" si="32"/>
        <v>630</v>
      </c>
      <c r="K86" s="241">
        <f t="shared" si="40"/>
        <v>0.134099616858238</v>
      </c>
      <c r="L86" s="222">
        <f>SUM(L87:L90)</f>
        <v>4500</v>
      </c>
    </row>
    <row r="87" s="193" customFormat="1" ht="15" spans="1:12">
      <c r="A87" s="193">
        <v>2320411</v>
      </c>
      <c r="B87" s="251" t="s">
        <v>2209</v>
      </c>
      <c r="C87" s="226">
        <v>186</v>
      </c>
      <c r="D87" s="226">
        <v>223</v>
      </c>
      <c r="E87" s="227">
        <v>223</v>
      </c>
      <c r="F87" s="228">
        <f t="shared" si="39"/>
        <v>1</v>
      </c>
      <c r="G87" s="227">
        <f t="shared" si="30"/>
        <v>37</v>
      </c>
      <c r="H87" s="228">
        <f t="shared" si="37"/>
        <v>0.198924731182796</v>
      </c>
      <c r="I87" s="226">
        <v>708</v>
      </c>
      <c r="J87" s="227">
        <f t="shared" si="32"/>
        <v>522</v>
      </c>
      <c r="K87" s="242">
        <f t="shared" si="40"/>
        <v>2.80645161290323</v>
      </c>
      <c r="L87" s="227">
        <v>186</v>
      </c>
    </row>
    <row r="88" s="193" customFormat="1" ht="15" spans="1:12">
      <c r="A88" s="193">
        <v>2320431</v>
      </c>
      <c r="B88" s="252" t="s">
        <v>2210</v>
      </c>
      <c r="C88" s="226">
        <v>460</v>
      </c>
      <c r="D88" s="226">
        <v>459</v>
      </c>
      <c r="E88" s="227">
        <v>459</v>
      </c>
      <c r="F88" s="228">
        <f t="shared" si="39"/>
        <v>1</v>
      </c>
      <c r="G88" s="227">
        <f t="shared" si="30"/>
        <v>0</v>
      </c>
      <c r="H88" s="228"/>
      <c r="I88" s="226">
        <v>0</v>
      </c>
      <c r="J88" s="227">
        <f t="shared" si="32"/>
        <v>-460</v>
      </c>
      <c r="K88" s="242">
        <f t="shared" si="40"/>
        <v>-1</v>
      </c>
      <c r="L88" s="227">
        <v>459</v>
      </c>
    </row>
    <row r="89" s="193" customFormat="1" ht="15" spans="1:12">
      <c r="A89" s="193">
        <v>2320433</v>
      </c>
      <c r="B89" s="252" t="s">
        <v>2211</v>
      </c>
      <c r="C89" s="226">
        <v>1217</v>
      </c>
      <c r="D89" s="226">
        <v>1218</v>
      </c>
      <c r="E89" s="227">
        <v>1218</v>
      </c>
      <c r="F89" s="228">
        <f t="shared" si="39"/>
        <v>1</v>
      </c>
      <c r="G89" s="227">
        <f t="shared" si="30"/>
        <v>0</v>
      </c>
      <c r="H89" s="228"/>
      <c r="I89" s="226">
        <v>1218</v>
      </c>
      <c r="J89" s="227">
        <f t="shared" si="32"/>
        <v>1</v>
      </c>
      <c r="K89" s="242">
        <f t="shared" si="40"/>
        <v>0.000821692686935086</v>
      </c>
      <c r="L89" s="227">
        <v>1218</v>
      </c>
    </row>
    <row r="90" s="193" customFormat="1" ht="15" spans="1:12">
      <c r="A90" s="193">
        <v>2320498</v>
      </c>
      <c r="B90" s="252" t="s">
        <v>2212</v>
      </c>
      <c r="C90" s="226">
        <v>2835</v>
      </c>
      <c r="D90" s="226">
        <v>2999</v>
      </c>
      <c r="E90" s="227">
        <v>2998</v>
      </c>
      <c r="F90" s="228">
        <f t="shared" si="39"/>
        <v>0.999666555518506</v>
      </c>
      <c r="G90" s="227">
        <f t="shared" si="30"/>
        <v>361</v>
      </c>
      <c r="H90" s="228">
        <f t="shared" ref="H90:H92" si="42">G90/L90</f>
        <v>0.136897990140311</v>
      </c>
      <c r="I90" s="226">
        <v>3402</v>
      </c>
      <c r="J90" s="227">
        <f t="shared" si="32"/>
        <v>567</v>
      </c>
      <c r="K90" s="242">
        <f t="shared" si="40"/>
        <v>0.2</v>
      </c>
      <c r="L90" s="227">
        <v>2637</v>
      </c>
    </row>
    <row r="91" ht="15.75" spans="1:12">
      <c r="A91" s="210">
        <v>233</v>
      </c>
      <c r="B91" s="221" t="s">
        <v>891</v>
      </c>
      <c r="C91" s="222">
        <v>50</v>
      </c>
      <c r="D91" s="222">
        <f t="shared" ref="D91:I91" si="43">SUM(D92)</f>
        <v>50</v>
      </c>
      <c r="E91" s="222">
        <f t="shared" si="43"/>
        <v>44</v>
      </c>
      <c r="F91" s="223">
        <f t="shared" si="39"/>
        <v>0.88</v>
      </c>
      <c r="G91" s="222">
        <f t="shared" si="30"/>
        <v>26</v>
      </c>
      <c r="H91" s="223">
        <f t="shared" si="42"/>
        <v>1.44444444444444</v>
      </c>
      <c r="I91" s="222">
        <f t="shared" si="43"/>
        <v>50</v>
      </c>
      <c r="J91" s="222">
        <f t="shared" si="32"/>
        <v>0</v>
      </c>
      <c r="K91" s="241">
        <f t="shared" si="40"/>
        <v>0</v>
      </c>
      <c r="L91" s="222">
        <f>SUM(L92)</f>
        <v>18</v>
      </c>
    </row>
    <row r="92" ht="15.75" spans="1:12">
      <c r="A92" s="210">
        <v>22304</v>
      </c>
      <c r="B92" s="249" t="s">
        <v>2213</v>
      </c>
      <c r="C92" s="244">
        <v>50</v>
      </c>
      <c r="D92" s="244">
        <f>D95+D96+D94+D93</f>
        <v>50</v>
      </c>
      <c r="E92" s="244">
        <f>SUM(E93:E96)</f>
        <v>44</v>
      </c>
      <c r="F92" s="223">
        <f t="shared" si="39"/>
        <v>0.88</v>
      </c>
      <c r="G92" s="222">
        <f t="shared" si="30"/>
        <v>26</v>
      </c>
      <c r="H92" s="223">
        <f t="shared" si="42"/>
        <v>1.44444444444444</v>
      </c>
      <c r="I92" s="244">
        <f>I95+I96+I93+I94</f>
        <v>50</v>
      </c>
      <c r="J92" s="222">
        <f t="shared" si="32"/>
        <v>0</v>
      </c>
      <c r="K92" s="241">
        <f t="shared" si="40"/>
        <v>0</v>
      </c>
      <c r="L92" s="244">
        <f>L95+L96</f>
        <v>18</v>
      </c>
    </row>
    <row r="93" ht="15.75" spans="1:12">
      <c r="A93" s="210">
        <v>2330411</v>
      </c>
      <c r="B93" s="252" t="s">
        <v>2214</v>
      </c>
      <c r="C93" s="226">
        <v>5</v>
      </c>
      <c r="D93" s="226">
        <v>20</v>
      </c>
      <c r="E93" s="227">
        <v>17</v>
      </c>
      <c r="F93" s="228">
        <f t="shared" si="39"/>
        <v>0.85</v>
      </c>
      <c r="G93" s="227">
        <f t="shared" si="30"/>
        <v>17</v>
      </c>
      <c r="H93" s="223"/>
      <c r="I93" s="226">
        <v>20</v>
      </c>
      <c r="J93" s="227">
        <f t="shared" si="32"/>
        <v>15</v>
      </c>
      <c r="K93" s="242">
        <f t="shared" si="40"/>
        <v>3</v>
      </c>
      <c r="L93" s="227"/>
    </row>
    <row r="94" ht="15.75" spans="1:12">
      <c r="A94" s="210">
        <v>2330431</v>
      </c>
      <c r="B94" s="252" t="s">
        <v>2215</v>
      </c>
      <c r="C94" s="226">
        <v>15</v>
      </c>
      <c r="D94" s="226"/>
      <c r="E94" s="227">
        <v>1</v>
      </c>
      <c r="F94" s="228" t="e">
        <f t="shared" si="39"/>
        <v>#DIV/0!</v>
      </c>
      <c r="G94" s="227">
        <f t="shared" si="30"/>
        <v>1</v>
      </c>
      <c r="H94" s="223"/>
      <c r="I94" s="226"/>
      <c r="J94" s="227">
        <f t="shared" si="32"/>
        <v>-15</v>
      </c>
      <c r="K94" s="242">
        <f t="shared" si="40"/>
        <v>-1</v>
      </c>
      <c r="L94" s="227"/>
    </row>
    <row r="95" ht="15.75" spans="1:12">
      <c r="A95" s="210">
        <v>2330433</v>
      </c>
      <c r="B95" s="252" t="s">
        <v>2216</v>
      </c>
      <c r="C95" s="226">
        <v>0</v>
      </c>
      <c r="D95" s="226"/>
      <c r="E95" s="227"/>
      <c r="F95" s="228"/>
      <c r="G95" s="227">
        <f t="shared" si="30"/>
        <v>0</v>
      </c>
      <c r="H95" s="223"/>
      <c r="I95" s="226">
        <v>0</v>
      </c>
      <c r="J95" s="227">
        <f t="shared" si="32"/>
        <v>0</v>
      </c>
      <c r="K95" s="242"/>
      <c r="L95" s="227"/>
    </row>
    <row r="96" ht="15" spans="1:12">
      <c r="A96" s="210">
        <v>2330498</v>
      </c>
      <c r="B96" s="252" t="s">
        <v>2217</v>
      </c>
      <c r="C96" s="226">
        <v>30</v>
      </c>
      <c r="D96" s="226">
        <v>30</v>
      </c>
      <c r="E96" s="227">
        <v>26</v>
      </c>
      <c r="F96" s="228">
        <f t="shared" ref="F96:F99" si="44">E96/D96</f>
        <v>0.866666666666667</v>
      </c>
      <c r="G96" s="227">
        <f t="shared" si="30"/>
        <v>8</v>
      </c>
      <c r="H96" s="228">
        <f t="shared" ref="H96:H99" si="45">G96/L96</f>
        <v>0.444444444444444</v>
      </c>
      <c r="I96" s="226">
        <v>30</v>
      </c>
      <c r="J96" s="227">
        <f t="shared" si="32"/>
        <v>0</v>
      </c>
      <c r="K96" s="242">
        <f t="shared" ref="K96:K99" si="46">J96/C96</f>
        <v>0</v>
      </c>
      <c r="L96" s="227">
        <v>18</v>
      </c>
    </row>
    <row r="97" ht="15.75" spans="2:12">
      <c r="B97" s="221" t="s">
        <v>2218</v>
      </c>
      <c r="C97" s="244"/>
      <c r="D97" s="244"/>
      <c r="E97" s="222"/>
      <c r="F97" s="223"/>
      <c r="G97" s="222"/>
      <c r="H97" s="223"/>
      <c r="I97" s="244">
        <f>8653</f>
        <v>8653</v>
      </c>
      <c r="J97" s="222"/>
      <c r="K97" s="241"/>
      <c r="L97" s="227"/>
    </row>
    <row r="98" ht="15.75" spans="2:13">
      <c r="B98" s="221" t="s">
        <v>2219</v>
      </c>
      <c r="C98" s="222">
        <f>C91+C85+C70+C61+C22+C13+C7</f>
        <v>57232</v>
      </c>
      <c r="D98" s="222">
        <f>D91+D85+D70+D61+D22+D13+D7</f>
        <v>67748</v>
      </c>
      <c r="E98" s="222">
        <f>E91+E85+E70+E61+E22+E13+E7</f>
        <v>65513</v>
      </c>
      <c r="F98" s="223">
        <f t="shared" si="44"/>
        <v>0.967010096239003</v>
      </c>
      <c r="G98" s="222">
        <f t="shared" ref="G98:G108" si="47">E98-L98</f>
        <v>18374</v>
      </c>
      <c r="H98" s="223">
        <f t="shared" si="45"/>
        <v>0.38978340652114</v>
      </c>
      <c r="I98" s="222">
        <f>I91+I85+I70+I61+I22+I13+I7+I97</f>
        <v>51481</v>
      </c>
      <c r="J98" s="222">
        <f t="shared" ref="J98:J108" si="48">I98-C98</f>
        <v>-5751</v>
      </c>
      <c r="K98" s="241">
        <f t="shared" si="46"/>
        <v>-0.100485742242102</v>
      </c>
      <c r="L98" s="222">
        <f>L91+L85+L70+L61+L22+L13+L7</f>
        <v>47139</v>
      </c>
      <c r="M98" s="259"/>
    </row>
    <row r="99" ht="15.75" spans="2:12">
      <c r="B99" s="253" t="s">
        <v>900</v>
      </c>
      <c r="C99" s="254">
        <v>131227</v>
      </c>
      <c r="D99" s="254">
        <f t="shared" ref="D99:I99" si="49">SUM(D100:D103)</f>
        <v>34823</v>
      </c>
      <c r="E99" s="254">
        <f t="shared" si="49"/>
        <v>37153</v>
      </c>
      <c r="F99" s="223">
        <f t="shared" si="44"/>
        <v>1.0669098009936</v>
      </c>
      <c r="G99" s="222">
        <f t="shared" si="47"/>
        <v>29535</v>
      </c>
      <c r="H99" s="223">
        <f t="shared" si="45"/>
        <v>3.87700183775269</v>
      </c>
      <c r="I99" s="254">
        <f t="shared" si="49"/>
        <v>28117</v>
      </c>
      <c r="J99" s="222">
        <f t="shared" si="48"/>
        <v>-103110</v>
      </c>
      <c r="K99" s="241">
        <f t="shared" si="46"/>
        <v>-0.785737691176358</v>
      </c>
      <c r="L99" s="254">
        <f>SUM(L100:L103)</f>
        <v>7618</v>
      </c>
    </row>
    <row r="100" ht="15.75" spans="2:12">
      <c r="B100" s="255" t="s">
        <v>2220</v>
      </c>
      <c r="C100" s="226"/>
      <c r="D100" s="226"/>
      <c r="E100" s="256"/>
      <c r="F100" s="228"/>
      <c r="G100" s="227"/>
      <c r="H100" s="223"/>
      <c r="I100" s="226"/>
      <c r="J100" s="222">
        <f t="shared" si="48"/>
        <v>0</v>
      </c>
      <c r="K100" s="241"/>
      <c r="L100" s="256"/>
    </row>
    <row r="101" ht="15.75" spans="2:12">
      <c r="B101" s="255" t="s">
        <v>2221</v>
      </c>
      <c r="C101" s="226"/>
      <c r="D101" s="226"/>
      <c r="E101" s="256"/>
      <c r="F101" s="228"/>
      <c r="G101" s="227"/>
      <c r="H101" s="223"/>
      <c r="I101" s="226"/>
      <c r="J101" s="222">
        <f t="shared" si="48"/>
        <v>0</v>
      </c>
      <c r="K101" s="241"/>
      <c r="L101" s="256"/>
    </row>
    <row r="102" ht="15" spans="2:12">
      <c r="B102" s="255" t="s">
        <v>1950</v>
      </c>
      <c r="C102" s="226">
        <v>130225</v>
      </c>
      <c r="D102" s="226">
        <v>28400</v>
      </c>
      <c r="E102" s="256">
        <v>28500</v>
      </c>
      <c r="F102" s="228">
        <f t="shared" ref="F102:F108" si="50">E102/D102</f>
        <v>1.00352112676056</v>
      </c>
      <c r="G102" s="227">
        <f t="shared" si="47"/>
        <v>27000</v>
      </c>
      <c r="H102" s="228">
        <f>G102/L102</f>
        <v>18</v>
      </c>
      <c r="I102" s="226">
        <v>28000</v>
      </c>
      <c r="J102" s="227">
        <f t="shared" si="48"/>
        <v>-102225</v>
      </c>
      <c r="K102" s="242">
        <f t="shared" ref="K102:K104" si="51">J102/C102</f>
        <v>-0.784987521597236</v>
      </c>
      <c r="L102" s="256">
        <v>1500</v>
      </c>
    </row>
    <row r="103" ht="15" spans="2:12">
      <c r="B103" s="255" t="s">
        <v>2222</v>
      </c>
      <c r="C103" s="226">
        <v>1002</v>
      </c>
      <c r="D103" s="226">
        <v>6423</v>
      </c>
      <c r="E103" s="256">
        <v>8653</v>
      </c>
      <c r="F103" s="228">
        <f t="shared" si="50"/>
        <v>1.34718978670403</v>
      </c>
      <c r="G103" s="227">
        <f t="shared" si="47"/>
        <v>2535</v>
      </c>
      <c r="H103" s="228">
        <f>G103/L103</f>
        <v>0.414351095129127</v>
      </c>
      <c r="I103" s="226">
        <v>117</v>
      </c>
      <c r="J103" s="227">
        <f t="shared" si="48"/>
        <v>-885</v>
      </c>
      <c r="K103" s="242">
        <f t="shared" si="51"/>
        <v>-0.883233532934132</v>
      </c>
      <c r="L103" s="256">
        <v>6118</v>
      </c>
    </row>
    <row r="104" ht="15.75" spans="1:12">
      <c r="A104" s="210">
        <v>231</v>
      </c>
      <c r="B104" s="253" t="s">
        <v>908</v>
      </c>
      <c r="C104" s="244">
        <f>C105</f>
        <v>14200</v>
      </c>
      <c r="D104" s="244">
        <f>D105</f>
        <v>14200</v>
      </c>
      <c r="E104" s="254">
        <f>E105</f>
        <v>14200</v>
      </c>
      <c r="F104" s="223">
        <f t="shared" si="50"/>
        <v>1</v>
      </c>
      <c r="G104" s="222">
        <f t="shared" si="47"/>
        <v>14200</v>
      </c>
      <c r="H104" s="223"/>
      <c r="I104" s="244">
        <f>I105</f>
        <v>500</v>
      </c>
      <c r="J104" s="222">
        <f t="shared" si="48"/>
        <v>-13700</v>
      </c>
      <c r="K104" s="241">
        <f t="shared" si="51"/>
        <v>-0.964788732394366</v>
      </c>
      <c r="L104" s="254"/>
    </row>
    <row r="105" ht="15.75" spans="2:12">
      <c r="B105" s="249" t="s">
        <v>2223</v>
      </c>
      <c r="C105" s="254">
        <f>SUM(C106:C107)</f>
        <v>14200</v>
      </c>
      <c r="D105" s="254">
        <f>SUM(D106:D107)</f>
        <v>14200</v>
      </c>
      <c r="E105" s="254">
        <f>SUM(E106:E107)</f>
        <v>14200</v>
      </c>
      <c r="F105" s="223">
        <f t="shared" si="50"/>
        <v>1</v>
      </c>
      <c r="G105" s="222">
        <f t="shared" si="47"/>
        <v>14200</v>
      </c>
      <c r="H105" s="223"/>
      <c r="I105" s="244">
        <v>500</v>
      </c>
      <c r="J105" s="222">
        <f t="shared" si="48"/>
        <v>-13700</v>
      </c>
      <c r="K105" s="241"/>
      <c r="L105" s="254"/>
    </row>
    <row r="106" s="193" customFormat="1" ht="15.75" spans="2:12">
      <c r="B106" s="252" t="s">
        <v>2224</v>
      </c>
      <c r="C106" s="226">
        <v>2200</v>
      </c>
      <c r="D106" s="226">
        <v>2200</v>
      </c>
      <c r="E106" s="256">
        <v>2200</v>
      </c>
      <c r="F106" s="228">
        <f t="shared" si="50"/>
        <v>1</v>
      </c>
      <c r="G106" s="227">
        <f t="shared" si="47"/>
        <v>2200</v>
      </c>
      <c r="H106" s="223"/>
      <c r="I106" s="226">
        <v>500</v>
      </c>
      <c r="J106" s="227">
        <f t="shared" si="48"/>
        <v>-1700</v>
      </c>
      <c r="K106" s="241"/>
      <c r="L106" s="256"/>
    </row>
    <row r="107" s="193" customFormat="1" ht="15.75" spans="2:12">
      <c r="B107" s="252" t="s">
        <v>2225</v>
      </c>
      <c r="C107" s="226">
        <v>12000</v>
      </c>
      <c r="D107" s="226">
        <v>12000</v>
      </c>
      <c r="E107" s="256">
        <v>12000</v>
      </c>
      <c r="F107" s="228">
        <f t="shared" si="50"/>
        <v>1</v>
      </c>
      <c r="G107" s="227">
        <f t="shared" si="47"/>
        <v>12000</v>
      </c>
      <c r="H107" s="223"/>
      <c r="I107" s="226"/>
      <c r="J107" s="227">
        <f t="shared" si="48"/>
        <v>-12000</v>
      </c>
      <c r="K107" s="241"/>
      <c r="L107" s="256"/>
    </row>
    <row r="108" ht="15.75" spans="2:12">
      <c r="B108" s="257" t="s">
        <v>2226</v>
      </c>
      <c r="C108" s="254">
        <v>202659</v>
      </c>
      <c r="D108" s="254">
        <f t="shared" ref="D108:I108" si="52">D99+D98+D104</f>
        <v>116771</v>
      </c>
      <c r="E108" s="254">
        <f t="shared" si="52"/>
        <v>116866</v>
      </c>
      <c r="F108" s="223">
        <f t="shared" si="50"/>
        <v>1.00081355816084</v>
      </c>
      <c r="G108" s="222">
        <f t="shared" si="47"/>
        <v>62109</v>
      </c>
      <c r="H108" s="223">
        <f>G108/L108</f>
        <v>1.13426593860146</v>
      </c>
      <c r="I108" s="254">
        <f t="shared" si="52"/>
        <v>80098</v>
      </c>
      <c r="J108" s="222">
        <f t="shared" si="48"/>
        <v>-122561</v>
      </c>
      <c r="K108" s="241">
        <f>J108/C108</f>
        <v>-0.604764653926053</v>
      </c>
      <c r="L108" s="254">
        <f>L99+L98+L104</f>
        <v>54757</v>
      </c>
    </row>
  </sheetData>
  <mergeCells count="13">
    <mergeCell ref="B2:K2"/>
    <mergeCell ref="J3:K3"/>
    <mergeCell ref="C4:H4"/>
    <mergeCell ref="I4:K4"/>
    <mergeCell ref="G5:H5"/>
    <mergeCell ref="J5:K5"/>
    <mergeCell ref="B4:B6"/>
    <mergeCell ref="C5:C6"/>
    <mergeCell ref="D5:D6"/>
    <mergeCell ref="E5:E6"/>
    <mergeCell ref="F5:F6"/>
    <mergeCell ref="I5:I6"/>
    <mergeCell ref="L4:L6"/>
  </mergeCells>
  <printOptions horizontalCentered="1"/>
  <pageMargins left="0.200694444444444" right="0.590277777777778" top="0.35" bottom="0.708333333333333" header="0.161111111111111" footer="0.310416666666667"/>
  <pageSetup paperSize="9" scale="99" fitToHeight="0" orientation="landscape" horizontalDpi="600"/>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M109"/>
  <sheetViews>
    <sheetView workbookViewId="0">
      <pane xSplit="2" ySplit="6" topLeftCell="C36" activePane="bottomRight" state="frozen"/>
      <selection/>
      <selection pane="topRight"/>
      <selection pane="bottomLeft"/>
      <selection pane="bottomRight" activeCell="B2" sqref="B2:J2"/>
    </sheetView>
  </sheetViews>
  <sheetFormatPr defaultColWidth="9" defaultRowHeight="14.25"/>
  <cols>
    <col min="1" max="1" width="9" style="210" hidden="1" customWidth="1"/>
    <col min="2" max="2" width="38.25" style="193" customWidth="1"/>
    <col min="3" max="3" width="10.625" style="193" customWidth="1"/>
    <col min="4" max="4" width="10.375" style="193" customWidth="1"/>
    <col min="5" max="5" width="11.25" style="193" customWidth="1"/>
    <col min="6" max="6" width="10.375" style="193" customWidth="1"/>
    <col min="7" max="7" width="8.875" style="193" customWidth="1"/>
    <col min="8" max="8" width="10.5" style="193" customWidth="1"/>
    <col min="9" max="9" width="10.875" style="193" customWidth="1"/>
    <col min="10" max="10" width="12.4" style="193" customWidth="1"/>
    <col min="11" max="11" width="9.5" style="193" customWidth="1"/>
    <col min="12" max="12" width="10.125" style="193" customWidth="1"/>
    <col min="13" max="13" width="9" style="210" hidden="1" customWidth="1"/>
    <col min="14" max="16384" width="9" style="210"/>
  </cols>
  <sheetData>
    <row r="1" ht="21" customHeight="1" spans="2:2">
      <c r="B1" s="193" t="s">
        <v>2227</v>
      </c>
    </row>
    <row r="2" ht="30" customHeight="1" spans="2:12">
      <c r="B2" s="181" t="s">
        <v>2228</v>
      </c>
      <c r="C2" s="181"/>
      <c r="D2" s="181"/>
      <c r="E2" s="181"/>
      <c r="F2" s="181"/>
      <c r="G2" s="181"/>
      <c r="H2" s="181"/>
      <c r="I2" s="181"/>
      <c r="J2" s="181"/>
      <c r="K2" s="181"/>
      <c r="L2" s="181"/>
    </row>
    <row r="3" spans="2:12">
      <c r="B3" s="211"/>
      <c r="C3" s="212"/>
      <c r="D3" s="212"/>
      <c r="E3" s="212"/>
      <c r="F3" s="212"/>
      <c r="G3" s="212"/>
      <c r="H3" s="212"/>
      <c r="I3" s="212"/>
      <c r="J3" s="233"/>
      <c r="K3" s="234" t="s">
        <v>29</v>
      </c>
      <c r="L3" s="234"/>
    </row>
    <row r="4" spans="2:12">
      <c r="B4" s="213" t="s">
        <v>140</v>
      </c>
      <c r="C4" s="214" t="s">
        <v>2110</v>
      </c>
      <c r="D4" s="214"/>
      <c r="E4" s="214"/>
      <c r="F4" s="214"/>
      <c r="G4" s="214"/>
      <c r="H4" s="214"/>
      <c r="I4" s="235" t="s">
        <v>2111</v>
      </c>
      <c r="J4" s="236"/>
      <c r="K4" s="236"/>
      <c r="L4" s="237"/>
    </row>
    <row r="5" spans="2:12">
      <c r="B5" s="215"/>
      <c r="C5" s="216" t="s">
        <v>34</v>
      </c>
      <c r="D5" s="216" t="s">
        <v>145</v>
      </c>
      <c r="E5" s="216" t="s">
        <v>35</v>
      </c>
      <c r="F5" s="217" t="s">
        <v>2142</v>
      </c>
      <c r="G5" s="216" t="s">
        <v>147</v>
      </c>
      <c r="H5" s="218"/>
      <c r="I5" s="216" t="s">
        <v>38</v>
      </c>
      <c r="J5" s="216" t="s">
        <v>915</v>
      </c>
      <c r="K5" s="238" t="s">
        <v>2143</v>
      </c>
      <c r="L5" s="239"/>
    </row>
    <row r="6" spans="2:12">
      <c r="B6" s="215"/>
      <c r="C6" s="218"/>
      <c r="D6" s="216"/>
      <c r="E6" s="218"/>
      <c r="F6" s="219"/>
      <c r="G6" s="216" t="s">
        <v>149</v>
      </c>
      <c r="H6" s="218" t="s">
        <v>2114</v>
      </c>
      <c r="I6" s="218"/>
      <c r="J6" s="216"/>
      <c r="K6" s="240" t="s">
        <v>149</v>
      </c>
      <c r="L6" s="214" t="s">
        <v>2114</v>
      </c>
    </row>
    <row r="7" ht="15.75" spans="1:13">
      <c r="A7" s="220" t="s">
        <v>1222</v>
      </c>
      <c r="B7" s="221" t="s">
        <v>357</v>
      </c>
      <c r="C7" s="222">
        <v>0</v>
      </c>
      <c r="D7" s="222">
        <v>0</v>
      </c>
      <c r="E7" s="222">
        <v>0</v>
      </c>
      <c r="F7" s="223"/>
      <c r="G7" s="222">
        <v>-35</v>
      </c>
      <c r="H7" s="223">
        <v>-1</v>
      </c>
      <c r="I7" s="222">
        <v>0</v>
      </c>
      <c r="J7" s="222"/>
      <c r="K7" s="222">
        <f t="shared" ref="K7:K68" si="0">J7-D7</f>
        <v>0</v>
      </c>
      <c r="L7" s="241"/>
      <c r="M7" s="210">
        <f>LEN(A7)</f>
        <v>3</v>
      </c>
    </row>
    <row r="8" ht="15.75" spans="1:13">
      <c r="A8" s="220" t="s">
        <v>2229</v>
      </c>
      <c r="B8" s="224" t="s">
        <v>2144</v>
      </c>
      <c r="C8" s="222">
        <v>0</v>
      </c>
      <c r="D8" s="222">
        <v>0</v>
      </c>
      <c r="E8" s="222">
        <v>0</v>
      </c>
      <c r="F8" s="223"/>
      <c r="G8" s="222">
        <v>-35</v>
      </c>
      <c r="H8" s="223">
        <v>-1</v>
      </c>
      <c r="I8" s="222">
        <v>0</v>
      </c>
      <c r="J8" s="222"/>
      <c r="K8" s="222">
        <f t="shared" si="0"/>
        <v>0</v>
      </c>
      <c r="L8" s="241"/>
      <c r="M8" s="210">
        <f t="shared" ref="M8:M39" si="1">LEN(A8)</f>
        <v>5</v>
      </c>
    </row>
    <row r="9" ht="15.75" spans="1:13">
      <c r="A9" s="220" t="s">
        <v>2230</v>
      </c>
      <c r="B9" s="225" t="s">
        <v>2145</v>
      </c>
      <c r="C9" s="226"/>
      <c r="D9" s="226"/>
      <c r="E9" s="227"/>
      <c r="F9" s="223"/>
      <c r="G9" s="227">
        <v>-2</v>
      </c>
      <c r="H9" s="228">
        <v>-1</v>
      </c>
      <c r="I9" s="226">
        <v>0</v>
      </c>
      <c r="J9" s="226"/>
      <c r="K9" s="227">
        <f t="shared" si="0"/>
        <v>0</v>
      </c>
      <c r="L9" s="241"/>
      <c r="M9" s="210">
        <f t="shared" si="1"/>
        <v>7</v>
      </c>
    </row>
    <row r="10" ht="15.75" spans="1:13">
      <c r="A10" s="220" t="s">
        <v>2231</v>
      </c>
      <c r="B10" s="225" t="s">
        <v>2146</v>
      </c>
      <c r="C10" s="226"/>
      <c r="D10" s="226"/>
      <c r="E10" s="227"/>
      <c r="F10" s="223"/>
      <c r="G10" s="227">
        <v>-30</v>
      </c>
      <c r="H10" s="228">
        <v>-1</v>
      </c>
      <c r="I10" s="226">
        <v>0</v>
      </c>
      <c r="J10" s="226"/>
      <c r="K10" s="227">
        <f t="shared" si="0"/>
        <v>0</v>
      </c>
      <c r="L10" s="241"/>
      <c r="M10" s="210">
        <f t="shared" si="1"/>
        <v>7</v>
      </c>
    </row>
    <row r="11" ht="15.75" spans="1:13">
      <c r="A11" s="220" t="s">
        <v>2232</v>
      </c>
      <c r="B11" s="225" t="s">
        <v>2147</v>
      </c>
      <c r="C11" s="226"/>
      <c r="D11" s="226"/>
      <c r="E11" s="227"/>
      <c r="F11" s="223"/>
      <c r="G11" s="227">
        <v>0</v>
      </c>
      <c r="H11" s="228"/>
      <c r="I11" s="226">
        <v>0</v>
      </c>
      <c r="J11" s="226"/>
      <c r="K11" s="227">
        <f t="shared" si="0"/>
        <v>0</v>
      </c>
      <c r="L11" s="241"/>
      <c r="M11" s="210">
        <f t="shared" si="1"/>
        <v>7</v>
      </c>
    </row>
    <row r="12" ht="15.75" spans="1:13">
      <c r="A12" s="220" t="s">
        <v>2233</v>
      </c>
      <c r="B12" s="225" t="s">
        <v>2148</v>
      </c>
      <c r="C12" s="226"/>
      <c r="D12" s="226"/>
      <c r="E12" s="227"/>
      <c r="F12" s="223"/>
      <c r="G12" s="227">
        <v>-3</v>
      </c>
      <c r="H12" s="228">
        <v>-1</v>
      </c>
      <c r="I12" s="226">
        <v>0</v>
      </c>
      <c r="J12" s="226"/>
      <c r="K12" s="227">
        <f t="shared" si="0"/>
        <v>0</v>
      </c>
      <c r="L12" s="241"/>
      <c r="M12" s="210">
        <f t="shared" si="1"/>
        <v>7</v>
      </c>
    </row>
    <row r="13" ht="15.75" spans="1:13">
      <c r="A13" s="220" t="s">
        <v>1279</v>
      </c>
      <c r="B13" s="221" t="s">
        <v>399</v>
      </c>
      <c r="C13" s="222">
        <v>1515</v>
      </c>
      <c r="D13" s="222">
        <v>1450</v>
      </c>
      <c r="E13" s="222">
        <v>1438</v>
      </c>
      <c r="F13" s="223">
        <v>0.991724137931035</v>
      </c>
      <c r="G13" s="222">
        <v>762</v>
      </c>
      <c r="H13" s="223">
        <v>1.12721893491124</v>
      </c>
      <c r="I13" s="222">
        <v>0</v>
      </c>
      <c r="J13" s="222"/>
      <c r="K13" s="222">
        <f t="shared" si="0"/>
        <v>-1450</v>
      </c>
      <c r="L13" s="241">
        <f t="shared" ref="L13:L16" si="2">K13/D13</f>
        <v>-1</v>
      </c>
      <c r="M13" s="210">
        <f t="shared" si="1"/>
        <v>3</v>
      </c>
    </row>
    <row r="14" ht="15.75" spans="1:13">
      <c r="A14" s="220" t="s">
        <v>2234</v>
      </c>
      <c r="B14" s="224" t="s">
        <v>2149</v>
      </c>
      <c r="C14" s="222">
        <v>1463</v>
      </c>
      <c r="D14" s="222">
        <v>1379</v>
      </c>
      <c r="E14" s="222">
        <v>1367</v>
      </c>
      <c r="F14" s="223">
        <v>0.991298042059463</v>
      </c>
      <c r="G14" s="222">
        <v>695</v>
      </c>
      <c r="H14" s="223">
        <v>1.03422619047619</v>
      </c>
      <c r="I14" s="222">
        <v>0</v>
      </c>
      <c r="J14" s="222"/>
      <c r="K14" s="222">
        <f t="shared" si="0"/>
        <v>-1379</v>
      </c>
      <c r="L14" s="241">
        <f t="shared" si="2"/>
        <v>-1</v>
      </c>
      <c r="M14" s="210">
        <f t="shared" si="1"/>
        <v>5</v>
      </c>
    </row>
    <row r="15" ht="15" spans="1:13">
      <c r="A15" s="220" t="s">
        <v>2235</v>
      </c>
      <c r="B15" s="225" t="s">
        <v>2150</v>
      </c>
      <c r="C15" s="226">
        <v>379</v>
      </c>
      <c r="D15" s="226">
        <v>400</v>
      </c>
      <c r="E15" s="226">
        <v>400</v>
      </c>
      <c r="F15" s="228">
        <v>1</v>
      </c>
      <c r="G15" s="227">
        <v>27</v>
      </c>
      <c r="H15" s="228">
        <v>0.0723860589812333</v>
      </c>
      <c r="I15" s="226">
        <v>0</v>
      </c>
      <c r="J15" s="226"/>
      <c r="K15" s="227">
        <f t="shared" si="0"/>
        <v>-400</v>
      </c>
      <c r="L15" s="242">
        <f t="shared" si="2"/>
        <v>-1</v>
      </c>
      <c r="M15" s="210">
        <f t="shared" si="1"/>
        <v>7</v>
      </c>
    </row>
    <row r="16" ht="15" spans="1:13">
      <c r="A16" s="220" t="s">
        <v>2236</v>
      </c>
      <c r="B16" s="225" t="s">
        <v>2151</v>
      </c>
      <c r="C16" s="226">
        <v>1084</v>
      </c>
      <c r="D16" s="226">
        <v>979</v>
      </c>
      <c r="E16" s="226">
        <v>967</v>
      </c>
      <c r="F16" s="228">
        <v>0.987742594484168</v>
      </c>
      <c r="G16" s="227">
        <v>668</v>
      </c>
      <c r="H16" s="228">
        <v>2.23411371237458</v>
      </c>
      <c r="I16" s="226">
        <v>0</v>
      </c>
      <c r="J16" s="226"/>
      <c r="K16" s="227">
        <f t="shared" si="0"/>
        <v>-979</v>
      </c>
      <c r="L16" s="242">
        <f t="shared" si="2"/>
        <v>-1</v>
      </c>
      <c r="M16" s="210">
        <f t="shared" si="1"/>
        <v>7</v>
      </c>
    </row>
    <row r="17" ht="15.75" spans="1:13">
      <c r="A17" s="220" t="s">
        <v>2237</v>
      </c>
      <c r="B17" s="225" t="s">
        <v>2152</v>
      </c>
      <c r="C17" s="226"/>
      <c r="D17" s="226"/>
      <c r="E17" s="229"/>
      <c r="F17" s="228"/>
      <c r="G17" s="227">
        <v>0</v>
      </c>
      <c r="H17" s="223"/>
      <c r="I17" s="226">
        <v>0</v>
      </c>
      <c r="J17" s="226"/>
      <c r="K17" s="227">
        <f t="shared" si="0"/>
        <v>0</v>
      </c>
      <c r="L17" s="242"/>
      <c r="M17" s="210">
        <f t="shared" si="1"/>
        <v>7</v>
      </c>
    </row>
    <row r="18" ht="15.75" spans="1:13">
      <c r="A18" s="220" t="s">
        <v>2238</v>
      </c>
      <c r="B18" s="224" t="s">
        <v>2153</v>
      </c>
      <c r="C18" s="222">
        <v>52</v>
      </c>
      <c r="D18" s="222">
        <v>71</v>
      </c>
      <c r="E18" s="222">
        <v>71</v>
      </c>
      <c r="F18" s="223">
        <v>1</v>
      </c>
      <c r="G18" s="222">
        <v>67</v>
      </c>
      <c r="H18" s="223">
        <v>16.75</v>
      </c>
      <c r="I18" s="222">
        <v>0</v>
      </c>
      <c r="J18" s="222"/>
      <c r="K18" s="222">
        <f t="shared" si="0"/>
        <v>-71</v>
      </c>
      <c r="L18" s="241">
        <f t="shared" ref="L18:L27" si="3">K18/D18</f>
        <v>-1</v>
      </c>
      <c r="M18" s="210">
        <f t="shared" si="1"/>
        <v>5</v>
      </c>
    </row>
    <row r="19" ht="15.75" spans="1:13">
      <c r="A19" s="220" t="s">
        <v>2239</v>
      </c>
      <c r="B19" s="225" t="s">
        <v>2150</v>
      </c>
      <c r="C19" s="226"/>
      <c r="D19" s="226"/>
      <c r="E19" s="230"/>
      <c r="F19" s="228"/>
      <c r="G19" s="227">
        <v>0</v>
      </c>
      <c r="H19" s="223"/>
      <c r="I19" s="226">
        <v>0</v>
      </c>
      <c r="J19" s="226"/>
      <c r="K19" s="227">
        <f t="shared" si="0"/>
        <v>0</v>
      </c>
      <c r="L19" s="241"/>
      <c r="M19" s="210">
        <f t="shared" si="1"/>
        <v>7</v>
      </c>
    </row>
    <row r="20" ht="15" spans="1:13">
      <c r="A20" s="220" t="s">
        <v>2240</v>
      </c>
      <c r="B20" s="225" t="s">
        <v>2151</v>
      </c>
      <c r="C20" s="226">
        <v>52</v>
      </c>
      <c r="D20" s="226">
        <v>71</v>
      </c>
      <c r="E20" s="230">
        <v>71</v>
      </c>
      <c r="F20" s="228">
        <v>1</v>
      </c>
      <c r="G20" s="227">
        <v>67</v>
      </c>
      <c r="H20" s="228">
        <v>16.75</v>
      </c>
      <c r="I20" s="226">
        <v>0</v>
      </c>
      <c r="J20" s="226"/>
      <c r="K20" s="227">
        <f t="shared" si="0"/>
        <v>-71</v>
      </c>
      <c r="L20" s="242">
        <f t="shared" si="3"/>
        <v>-1</v>
      </c>
      <c r="M20" s="210">
        <f t="shared" si="1"/>
        <v>7</v>
      </c>
    </row>
    <row r="21" ht="15.75" spans="1:13">
      <c r="A21" s="220" t="s">
        <v>2241</v>
      </c>
      <c r="B21" s="225" t="s">
        <v>2154</v>
      </c>
      <c r="C21" s="226"/>
      <c r="D21" s="226"/>
      <c r="E21" s="230"/>
      <c r="F21" s="223"/>
      <c r="G21" s="227">
        <v>0</v>
      </c>
      <c r="H21" s="223"/>
      <c r="I21" s="226">
        <v>0</v>
      </c>
      <c r="J21" s="226"/>
      <c r="K21" s="227">
        <f t="shared" si="0"/>
        <v>0</v>
      </c>
      <c r="L21" s="242"/>
      <c r="M21" s="210">
        <f t="shared" si="1"/>
        <v>7</v>
      </c>
    </row>
    <row r="22" ht="15.75" spans="1:13">
      <c r="A22" s="220" t="s">
        <v>1524</v>
      </c>
      <c r="B22" s="221" t="s">
        <v>616</v>
      </c>
      <c r="C22" s="222">
        <v>47593</v>
      </c>
      <c r="D22" s="222">
        <v>41773</v>
      </c>
      <c r="E22" s="222">
        <v>39638</v>
      </c>
      <c r="F22" s="223">
        <v>0.94889043161851</v>
      </c>
      <c r="G22" s="222">
        <v>7871</v>
      </c>
      <c r="H22" s="223">
        <v>0.247772846035194</v>
      </c>
      <c r="I22" s="222">
        <v>42301</v>
      </c>
      <c r="J22" s="222">
        <v>6535</v>
      </c>
      <c r="K22" s="222">
        <f t="shared" si="0"/>
        <v>-35238</v>
      </c>
      <c r="L22" s="241">
        <f t="shared" si="3"/>
        <v>-0.843559236827616</v>
      </c>
      <c r="M22" s="210">
        <f t="shared" si="1"/>
        <v>3</v>
      </c>
    </row>
    <row r="23" ht="17" customHeight="1" spans="1:13">
      <c r="A23" s="220" t="s">
        <v>2242</v>
      </c>
      <c r="B23" s="231" t="s">
        <v>2155</v>
      </c>
      <c r="C23" s="222">
        <v>47075</v>
      </c>
      <c r="D23" s="222">
        <v>30934</v>
      </c>
      <c r="E23" s="222">
        <v>30815</v>
      </c>
      <c r="F23" s="223">
        <v>0.996153100148704</v>
      </c>
      <c r="G23" s="222">
        <v>-512</v>
      </c>
      <c r="H23" s="223">
        <v>-0.0163437290516168</v>
      </c>
      <c r="I23" s="222">
        <v>39793</v>
      </c>
      <c r="J23" s="222">
        <v>4527</v>
      </c>
      <c r="K23" s="222">
        <f t="shared" si="0"/>
        <v>-26407</v>
      </c>
      <c r="L23" s="241">
        <f t="shared" si="3"/>
        <v>-0.853656171203207</v>
      </c>
      <c r="M23" s="210">
        <f t="shared" si="1"/>
        <v>5</v>
      </c>
    </row>
    <row r="24" ht="15" spans="1:13">
      <c r="A24" s="220" t="s">
        <v>2243</v>
      </c>
      <c r="B24" s="225" t="s">
        <v>2156</v>
      </c>
      <c r="C24" s="227">
        <v>915</v>
      </c>
      <c r="D24" s="227">
        <v>171</v>
      </c>
      <c r="E24" s="227">
        <v>165</v>
      </c>
      <c r="F24" s="228">
        <v>0.964912280701754</v>
      </c>
      <c r="G24" s="227">
        <v>-7389</v>
      </c>
      <c r="H24" s="228">
        <v>-0.978157267672756</v>
      </c>
      <c r="I24" s="226">
        <v>525</v>
      </c>
      <c r="J24" s="227">
        <v>25</v>
      </c>
      <c r="K24" s="227">
        <f t="shared" si="0"/>
        <v>-146</v>
      </c>
      <c r="L24" s="242">
        <f t="shared" si="3"/>
        <v>-0.853801169590643</v>
      </c>
      <c r="M24" s="210">
        <f t="shared" si="1"/>
        <v>7</v>
      </c>
    </row>
    <row r="25" ht="15" spans="1:13">
      <c r="A25" s="220" t="s">
        <v>2244</v>
      </c>
      <c r="B25" s="225" t="s">
        <v>2157</v>
      </c>
      <c r="C25" s="227">
        <v>294</v>
      </c>
      <c r="D25" s="227">
        <v>230</v>
      </c>
      <c r="E25" s="227">
        <v>230</v>
      </c>
      <c r="F25" s="228">
        <v>1</v>
      </c>
      <c r="G25" s="227">
        <v>-121</v>
      </c>
      <c r="H25" s="228">
        <v>-0.344729344729345</v>
      </c>
      <c r="I25" s="226">
        <v>300</v>
      </c>
      <c r="J25" s="227">
        <v>50</v>
      </c>
      <c r="K25" s="227">
        <f t="shared" si="0"/>
        <v>-180</v>
      </c>
      <c r="L25" s="242">
        <f t="shared" si="3"/>
        <v>-0.782608695652174</v>
      </c>
      <c r="M25" s="210">
        <f t="shared" si="1"/>
        <v>7</v>
      </c>
    </row>
    <row r="26" ht="15" spans="1:13">
      <c r="A26" s="220" t="s">
        <v>2245</v>
      </c>
      <c r="B26" s="225" t="s">
        <v>2158</v>
      </c>
      <c r="C26" s="227">
        <v>13515</v>
      </c>
      <c r="D26" s="227">
        <v>2462</v>
      </c>
      <c r="E26" s="227">
        <v>2451</v>
      </c>
      <c r="F26" s="228">
        <v>0.99553208773355</v>
      </c>
      <c r="G26" s="227">
        <v>-5574</v>
      </c>
      <c r="H26" s="228">
        <v>-0.694579439252336</v>
      </c>
      <c r="I26" s="226">
        <v>90</v>
      </c>
      <c r="J26" s="227"/>
      <c r="K26" s="227">
        <f t="shared" si="0"/>
        <v>-2462</v>
      </c>
      <c r="L26" s="242">
        <f t="shared" si="3"/>
        <v>-1</v>
      </c>
      <c r="M26" s="210">
        <f t="shared" si="1"/>
        <v>7</v>
      </c>
    </row>
    <row r="27" ht="15" spans="1:13">
      <c r="A27" s="220" t="s">
        <v>2246</v>
      </c>
      <c r="B27" s="225" t="s">
        <v>2159</v>
      </c>
      <c r="C27" s="227">
        <v>31039</v>
      </c>
      <c r="D27" s="227">
        <v>26658</v>
      </c>
      <c r="E27" s="227">
        <v>26585</v>
      </c>
      <c r="F27" s="228">
        <v>0.997261610023258</v>
      </c>
      <c r="G27" s="227">
        <v>13391</v>
      </c>
      <c r="H27" s="228">
        <v>1.01493102925572</v>
      </c>
      <c r="I27" s="226">
        <v>31836</v>
      </c>
      <c r="J27" s="227">
        <v>3552</v>
      </c>
      <c r="K27" s="227">
        <f t="shared" si="0"/>
        <v>-23106</v>
      </c>
      <c r="L27" s="242">
        <f t="shared" si="3"/>
        <v>-0.866756695926176</v>
      </c>
      <c r="M27" s="210">
        <f t="shared" si="1"/>
        <v>7</v>
      </c>
    </row>
    <row r="28" ht="15" spans="1:13">
      <c r="A28" s="220" t="s">
        <v>2247</v>
      </c>
      <c r="B28" s="225" t="s">
        <v>2160</v>
      </c>
      <c r="C28" s="227"/>
      <c r="D28" s="227">
        <v>33</v>
      </c>
      <c r="E28" s="227">
        <v>33</v>
      </c>
      <c r="F28" s="228">
        <v>1</v>
      </c>
      <c r="G28" s="227">
        <v>-36</v>
      </c>
      <c r="H28" s="228">
        <v>-0.521739130434783</v>
      </c>
      <c r="I28" s="226">
        <v>100</v>
      </c>
      <c r="J28" s="227"/>
      <c r="K28" s="227">
        <f t="shared" si="0"/>
        <v>-33</v>
      </c>
      <c r="L28" s="242"/>
      <c r="M28" s="210">
        <f t="shared" si="1"/>
        <v>7</v>
      </c>
    </row>
    <row r="29" ht="15" spans="1:13">
      <c r="A29" s="220" t="s">
        <v>2248</v>
      </c>
      <c r="B29" s="225" t="s">
        <v>2161</v>
      </c>
      <c r="C29" s="227">
        <v>60</v>
      </c>
      <c r="D29" s="227">
        <v>120</v>
      </c>
      <c r="E29" s="227">
        <v>119</v>
      </c>
      <c r="F29" s="228">
        <v>0.991666666666667</v>
      </c>
      <c r="G29" s="227">
        <v>-53</v>
      </c>
      <c r="H29" s="228">
        <v>-0.308139534883721</v>
      </c>
      <c r="I29" s="226">
        <v>143</v>
      </c>
      <c r="J29" s="227">
        <v>23</v>
      </c>
      <c r="K29" s="227">
        <f t="shared" si="0"/>
        <v>-97</v>
      </c>
      <c r="L29" s="242">
        <f>K29/D29</f>
        <v>-0.808333333333333</v>
      </c>
      <c r="M29" s="210">
        <f t="shared" si="1"/>
        <v>7</v>
      </c>
    </row>
    <row r="30" ht="15.75" spans="1:13">
      <c r="A30" s="220" t="s">
        <v>2249</v>
      </c>
      <c r="B30" s="225" t="s">
        <v>2162</v>
      </c>
      <c r="C30" s="227"/>
      <c r="D30" s="227"/>
      <c r="E30" s="227"/>
      <c r="F30" s="223"/>
      <c r="G30" s="227">
        <v>0</v>
      </c>
      <c r="H30" s="228"/>
      <c r="I30" s="226">
        <v>0</v>
      </c>
      <c r="J30" s="227"/>
      <c r="K30" s="227">
        <f t="shared" si="0"/>
        <v>0</v>
      </c>
      <c r="L30" s="242"/>
      <c r="M30" s="210">
        <f t="shared" si="1"/>
        <v>7</v>
      </c>
    </row>
    <row r="31" ht="15.75" spans="1:13">
      <c r="A31" s="220" t="s">
        <v>2250</v>
      </c>
      <c r="B31" s="225" t="s">
        <v>2163</v>
      </c>
      <c r="C31" s="227"/>
      <c r="D31" s="227"/>
      <c r="E31" s="227"/>
      <c r="F31" s="223"/>
      <c r="G31" s="227">
        <v>0</v>
      </c>
      <c r="H31" s="228"/>
      <c r="I31" s="226">
        <v>0</v>
      </c>
      <c r="J31" s="227"/>
      <c r="K31" s="227">
        <f t="shared" si="0"/>
        <v>0</v>
      </c>
      <c r="L31" s="242"/>
      <c r="M31" s="210">
        <f t="shared" si="1"/>
        <v>7</v>
      </c>
    </row>
    <row r="32" ht="15" spans="1:13">
      <c r="A32" s="220" t="s">
        <v>2251</v>
      </c>
      <c r="B32" s="225" t="s">
        <v>2164</v>
      </c>
      <c r="C32" s="227">
        <v>204</v>
      </c>
      <c r="D32" s="227">
        <v>224</v>
      </c>
      <c r="E32" s="227">
        <v>215</v>
      </c>
      <c r="F32" s="228">
        <v>0.959821428571429</v>
      </c>
      <c r="G32" s="227">
        <v>-870</v>
      </c>
      <c r="H32" s="228">
        <v>-0.80184331797235</v>
      </c>
      <c r="I32" s="226">
        <v>300</v>
      </c>
      <c r="J32" s="227"/>
      <c r="K32" s="227">
        <f t="shared" si="0"/>
        <v>-224</v>
      </c>
      <c r="L32" s="242">
        <f>K32/D32</f>
        <v>-1</v>
      </c>
      <c r="M32" s="210">
        <f t="shared" si="1"/>
        <v>7</v>
      </c>
    </row>
    <row r="33" ht="15.75" spans="1:13">
      <c r="A33" s="220" t="s">
        <v>2252</v>
      </c>
      <c r="B33" s="225" t="s">
        <v>2165</v>
      </c>
      <c r="C33" s="227"/>
      <c r="D33" s="227"/>
      <c r="E33" s="227"/>
      <c r="F33" s="223"/>
      <c r="G33" s="227">
        <v>0</v>
      </c>
      <c r="H33" s="228"/>
      <c r="I33" s="226">
        <v>0</v>
      </c>
      <c r="J33" s="227"/>
      <c r="K33" s="227">
        <f t="shared" si="0"/>
        <v>0</v>
      </c>
      <c r="L33" s="242"/>
      <c r="M33" s="210">
        <f t="shared" si="1"/>
        <v>7</v>
      </c>
    </row>
    <row r="34" ht="15" spans="1:13">
      <c r="A34" s="220" t="s">
        <v>2253</v>
      </c>
      <c r="B34" s="225" t="s">
        <v>2166</v>
      </c>
      <c r="C34" s="227"/>
      <c r="D34" s="227">
        <v>660</v>
      </c>
      <c r="E34" s="227">
        <v>654</v>
      </c>
      <c r="F34" s="228">
        <v>0.990909090909091</v>
      </c>
      <c r="G34" s="227">
        <v>597</v>
      </c>
      <c r="H34" s="228">
        <v>10.4736842105263</v>
      </c>
      <c r="I34" s="226">
        <v>900</v>
      </c>
      <c r="J34" s="227"/>
      <c r="K34" s="227">
        <f t="shared" si="0"/>
        <v>-660</v>
      </c>
      <c r="L34" s="242"/>
      <c r="M34" s="210">
        <f t="shared" si="1"/>
        <v>7</v>
      </c>
    </row>
    <row r="35" ht="15.75" spans="1:13">
      <c r="A35" s="220" t="s">
        <v>2254</v>
      </c>
      <c r="B35" s="225" t="s">
        <v>2167</v>
      </c>
      <c r="C35" s="227"/>
      <c r="D35" s="227"/>
      <c r="E35" s="227"/>
      <c r="F35" s="223"/>
      <c r="G35" s="227">
        <v>0</v>
      </c>
      <c r="H35" s="228"/>
      <c r="I35" s="226">
        <v>0</v>
      </c>
      <c r="J35" s="227"/>
      <c r="K35" s="227">
        <f t="shared" si="0"/>
        <v>0</v>
      </c>
      <c r="L35" s="242"/>
      <c r="M35" s="210">
        <f t="shared" si="1"/>
        <v>7</v>
      </c>
    </row>
    <row r="36" ht="15" spans="1:13">
      <c r="A36" s="220" t="s">
        <v>2255</v>
      </c>
      <c r="B36" s="225" t="s">
        <v>2168</v>
      </c>
      <c r="C36" s="227"/>
      <c r="D36" s="227">
        <v>35</v>
      </c>
      <c r="E36" s="227">
        <v>30</v>
      </c>
      <c r="F36" s="228">
        <v>0.857142857142857</v>
      </c>
      <c r="G36" s="227">
        <v>30</v>
      </c>
      <c r="H36" s="228"/>
      <c r="I36" s="226">
        <v>20</v>
      </c>
      <c r="J36" s="227"/>
      <c r="K36" s="227">
        <f t="shared" si="0"/>
        <v>-35</v>
      </c>
      <c r="L36" s="242"/>
      <c r="M36" s="210">
        <f t="shared" si="1"/>
        <v>7</v>
      </c>
    </row>
    <row r="37" ht="15" spans="1:13">
      <c r="A37" s="220" t="s">
        <v>2256</v>
      </c>
      <c r="B37" s="225" t="s">
        <v>2169</v>
      </c>
      <c r="C37" s="227">
        <v>1048</v>
      </c>
      <c r="D37" s="227">
        <v>341</v>
      </c>
      <c r="E37" s="227">
        <v>333</v>
      </c>
      <c r="F37" s="228">
        <v>0.976539589442815</v>
      </c>
      <c r="G37" s="227">
        <v>-487</v>
      </c>
      <c r="H37" s="228">
        <v>-0.59390243902439</v>
      </c>
      <c r="I37" s="226">
        <v>5579</v>
      </c>
      <c r="J37" s="227">
        <v>877</v>
      </c>
      <c r="K37" s="227">
        <f t="shared" si="0"/>
        <v>536</v>
      </c>
      <c r="L37" s="242">
        <f>K37/D37</f>
        <v>1.57184750733138</v>
      </c>
      <c r="M37" s="210">
        <f t="shared" si="1"/>
        <v>7</v>
      </c>
    </row>
    <row r="38" ht="15.75" spans="1:13">
      <c r="A38" s="220" t="s">
        <v>2257</v>
      </c>
      <c r="B38" s="224" t="s">
        <v>2170</v>
      </c>
      <c r="C38" s="222">
        <v>146</v>
      </c>
      <c r="D38" s="222">
        <v>69</v>
      </c>
      <c r="E38" s="222">
        <v>65</v>
      </c>
      <c r="F38" s="223">
        <v>0.942028985507246</v>
      </c>
      <c r="G38" s="222">
        <v>-35</v>
      </c>
      <c r="H38" s="223">
        <v>-0.35</v>
      </c>
      <c r="I38" s="222">
        <v>60</v>
      </c>
      <c r="J38" s="222">
        <v>0</v>
      </c>
      <c r="K38" s="222">
        <f t="shared" si="0"/>
        <v>-69</v>
      </c>
      <c r="L38" s="241">
        <f>K38/D38</f>
        <v>-1</v>
      </c>
      <c r="M38" s="210">
        <f t="shared" si="1"/>
        <v>5</v>
      </c>
    </row>
    <row r="39" ht="15.75" spans="1:13">
      <c r="A39" s="220" t="s">
        <v>2258</v>
      </c>
      <c r="B39" s="225" t="s">
        <v>2171</v>
      </c>
      <c r="C39" s="226"/>
      <c r="D39" s="226"/>
      <c r="E39" s="227"/>
      <c r="F39" s="223"/>
      <c r="G39" s="227">
        <v>0</v>
      </c>
      <c r="H39" s="223"/>
      <c r="I39" s="226">
        <v>0</v>
      </c>
      <c r="J39" s="226"/>
      <c r="K39" s="227">
        <f t="shared" si="0"/>
        <v>0</v>
      </c>
      <c r="L39" s="241"/>
      <c r="M39" s="210">
        <f t="shared" si="1"/>
        <v>7</v>
      </c>
    </row>
    <row r="40" ht="15.75" spans="1:13">
      <c r="A40" s="220" t="s">
        <v>2259</v>
      </c>
      <c r="B40" s="225" t="s">
        <v>2172</v>
      </c>
      <c r="C40" s="226"/>
      <c r="D40" s="226"/>
      <c r="E40" s="227"/>
      <c r="F40" s="223"/>
      <c r="G40" s="227">
        <v>0</v>
      </c>
      <c r="H40" s="223"/>
      <c r="I40" s="226">
        <v>0</v>
      </c>
      <c r="J40" s="226"/>
      <c r="K40" s="227">
        <f t="shared" si="0"/>
        <v>0</v>
      </c>
      <c r="L40" s="241"/>
      <c r="M40" s="210">
        <f t="shared" ref="M40:M71" si="4">LEN(A40)</f>
        <v>7</v>
      </c>
    </row>
    <row r="41" ht="15.75" spans="1:13">
      <c r="A41" s="220" t="s">
        <v>2260</v>
      </c>
      <c r="B41" s="225" t="s">
        <v>2173</v>
      </c>
      <c r="C41" s="226"/>
      <c r="D41" s="226"/>
      <c r="E41" s="227"/>
      <c r="F41" s="223"/>
      <c r="G41" s="227">
        <v>0</v>
      </c>
      <c r="H41" s="223"/>
      <c r="I41" s="226">
        <v>0</v>
      </c>
      <c r="J41" s="226"/>
      <c r="K41" s="227">
        <f t="shared" si="0"/>
        <v>0</v>
      </c>
      <c r="L41" s="241"/>
      <c r="M41" s="210">
        <f t="shared" si="4"/>
        <v>7</v>
      </c>
    </row>
    <row r="42" ht="15.75" spans="1:13">
      <c r="A42" s="220" t="s">
        <v>2261</v>
      </c>
      <c r="B42" s="225" t="s">
        <v>2174</v>
      </c>
      <c r="C42" s="226"/>
      <c r="D42" s="226"/>
      <c r="E42" s="227"/>
      <c r="F42" s="223"/>
      <c r="G42" s="227">
        <v>0</v>
      </c>
      <c r="H42" s="223"/>
      <c r="I42" s="226">
        <v>0</v>
      </c>
      <c r="J42" s="226"/>
      <c r="K42" s="227">
        <f t="shared" si="0"/>
        <v>0</v>
      </c>
      <c r="L42" s="241"/>
      <c r="M42" s="210">
        <f t="shared" si="4"/>
        <v>7</v>
      </c>
    </row>
    <row r="43" ht="15" spans="1:13">
      <c r="A43" s="220" t="s">
        <v>2262</v>
      </c>
      <c r="B43" s="225" t="s">
        <v>2175</v>
      </c>
      <c r="C43" s="226">
        <v>146</v>
      </c>
      <c r="D43" s="226">
        <v>69</v>
      </c>
      <c r="E43" s="227">
        <v>65</v>
      </c>
      <c r="F43" s="228">
        <v>0.942028985507246</v>
      </c>
      <c r="G43" s="227">
        <v>-35</v>
      </c>
      <c r="H43" s="228">
        <v>-0.35</v>
      </c>
      <c r="I43" s="226">
        <v>60</v>
      </c>
      <c r="J43" s="226"/>
      <c r="K43" s="227">
        <f t="shared" si="0"/>
        <v>-69</v>
      </c>
      <c r="L43" s="242">
        <f t="shared" ref="L43:L46" si="5">K43/D43</f>
        <v>-1</v>
      </c>
      <c r="M43" s="210">
        <f t="shared" si="4"/>
        <v>7</v>
      </c>
    </row>
    <row r="44" ht="15.75" spans="1:13">
      <c r="A44" s="220" t="s">
        <v>2263</v>
      </c>
      <c r="B44" s="224" t="s">
        <v>2176</v>
      </c>
      <c r="C44" s="222">
        <v>372</v>
      </c>
      <c r="D44" s="222">
        <v>431</v>
      </c>
      <c r="E44" s="222">
        <v>427</v>
      </c>
      <c r="F44" s="223">
        <v>0.990719257540603</v>
      </c>
      <c r="G44" s="222">
        <v>87</v>
      </c>
      <c r="H44" s="223">
        <v>0.255882352941176</v>
      </c>
      <c r="I44" s="222">
        <v>440</v>
      </c>
      <c r="J44" s="222">
        <v>0</v>
      </c>
      <c r="K44" s="222">
        <f t="shared" si="0"/>
        <v>-431</v>
      </c>
      <c r="L44" s="241">
        <f t="shared" si="5"/>
        <v>-1</v>
      </c>
      <c r="M44" s="210">
        <f t="shared" si="4"/>
        <v>5</v>
      </c>
    </row>
    <row r="45" ht="15" spans="1:13">
      <c r="A45" s="220" t="s">
        <v>2264</v>
      </c>
      <c r="B45" s="232" t="s">
        <v>2177</v>
      </c>
      <c r="C45" s="226">
        <v>350</v>
      </c>
      <c r="D45" s="226">
        <v>413</v>
      </c>
      <c r="E45" s="227">
        <v>411</v>
      </c>
      <c r="F45" s="228">
        <v>0.995157384987893</v>
      </c>
      <c r="G45" s="227">
        <v>86</v>
      </c>
      <c r="H45" s="228">
        <v>0.264615384615385</v>
      </c>
      <c r="I45" s="226">
        <v>440</v>
      </c>
      <c r="J45" s="226"/>
      <c r="K45" s="227">
        <f t="shared" si="0"/>
        <v>-413</v>
      </c>
      <c r="L45" s="242">
        <f t="shared" si="5"/>
        <v>-1</v>
      </c>
      <c r="M45" s="210">
        <f t="shared" si="4"/>
        <v>7</v>
      </c>
    </row>
    <row r="46" ht="15" spans="1:13">
      <c r="A46" s="220" t="s">
        <v>2265</v>
      </c>
      <c r="B46" s="232" t="s">
        <v>2178</v>
      </c>
      <c r="C46" s="226">
        <v>22</v>
      </c>
      <c r="D46" s="226">
        <v>18</v>
      </c>
      <c r="E46" s="227">
        <v>16</v>
      </c>
      <c r="F46" s="228">
        <v>0.888888888888889</v>
      </c>
      <c r="G46" s="227">
        <v>1</v>
      </c>
      <c r="H46" s="228">
        <v>0.0666666666666667</v>
      </c>
      <c r="I46" s="226">
        <v>0</v>
      </c>
      <c r="J46" s="226"/>
      <c r="K46" s="227">
        <f t="shared" si="0"/>
        <v>-18</v>
      </c>
      <c r="L46" s="242">
        <f t="shared" si="5"/>
        <v>-1</v>
      </c>
      <c r="M46" s="210">
        <f t="shared" si="4"/>
        <v>7</v>
      </c>
    </row>
    <row r="47" ht="15.75" spans="1:13">
      <c r="A47" s="220" t="s">
        <v>2266</v>
      </c>
      <c r="B47" s="232" t="s">
        <v>2179</v>
      </c>
      <c r="C47" s="226"/>
      <c r="D47" s="226"/>
      <c r="E47" s="227"/>
      <c r="F47" s="223"/>
      <c r="G47" s="227">
        <v>0</v>
      </c>
      <c r="H47" s="223"/>
      <c r="I47" s="226">
        <v>0</v>
      </c>
      <c r="J47" s="226"/>
      <c r="K47" s="227">
        <f t="shared" si="0"/>
        <v>0</v>
      </c>
      <c r="L47" s="242"/>
      <c r="M47" s="210">
        <f t="shared" si="4"/>
        <v>7</v>
      </c>
    </row>
    <row r="48" ht="25" customHeight="1" spans="1:13">
      <c r="A48" s="220" t="s">
        <v>2267</v>
      </c>
      <c r="B48" s="231" t="s">
        <v>2180</v>
      </c>
      <c r="C48" s="222">
        <v>0</v>
      </c>
      <c r="D48" s="222">
        <v>10339</v>
      </c>
      <c r="E48" s="222">
        <v>8331</v>
      </c>
      <c r="F48" s="223">
        <v>0.805783924944385</v>
      </c>
      <c r="G48" s="222">
        <v>8331</v>
      </c>
      <c r="H48" s="223"/>
      <c r="I48" s="222">
        <v>2008</v>
      </c>
      <c r="J48" s="222">
        <v>2008</v>
      </c>
      <c r="K48" s="222">
        <f t="shared" si="0"/>
        <v>-8331</v>
      </c>
      <c r="L48" s="242"/>
      <c r="M48" s="210">
        <f t="shared" si="4"/>
        <v>5</v>
      </c>
    </row>
    <row r="49" ht="15.75" spans="1:13">
      <c r="A49" s="220" t="s">
        <v>2268</v>
      </c>
      <c r="B49" s="225" t="s">
        <v>2156</v>
      </c>
      <c r="C49" s="226"/>
      <c r="D49" s="226"/>
      <c r="E49" s="230"/>
      <c r="F49" s="228"/>
      <c r="G49" s="227">
        <v>0</v>
      </c>
      <c r="H49" s="223"/>
      <c r="I49" s="226">
        <v>0</v>
      </c>
      <c r="J49" s="226"/>
      <c r="K49" s="227">
        <f t="shared" si="0"/>
        <v>0</v>
      </c>
      <c r="L49" s="242"/>
      <c r="M49" s="210">
        <f t="shared" si="4"/>
        <v>7</v>
      </c>
    </row>
    <row r="50" ht="15.75" spans="1:13">
      <c r="A50" s="220" t="s">
        <v>2269</v>
      </c>
      <c r="B50" s="225" t="s">
        <v>2157</v>
      </c>
      <c r="C50" s="226"/>
      <c r="D50" s="226"/>
      <c r="E50" s="230"/>
      <c r="F50" s="228"/>
      <c r="G50" s="227">
        <v>0</v>
      </c>
      <c r="H50" s="223"/>
      <c r="I50" s="226">
        <v>0</v>
      </c>
      <c r="J50" s="226"/>
      <c r="K50" s="227">
        <f t="shared" si="0"/>
        <v>0</v>
      </c>
      <c r="L50" s="242"/>
      <c r="M50" s="210">
        <f t="shared" si="4"/>
        <v>7</v>
      </c>
    </row>
    <row r="51" ht="15.75" spans="1:13">
      <c r="A51" s="220" t="s">
        <v>2270</v>
      </c>
      <c r="B51" s="225" t="s">
        <v>2158</v>
      </c>
      <c r="C51" s="226"/>
      <c r="D51" s="226"/>
      <c r="E51" s="230"/>
      <c r="F51" s="223"/>
      <c r="G51" s="227">
        <v>0</v>
      </c>
      <c r="H51" s="223"/>
      <c r="I51" s="226">
        <v>0</v>
      </c>
      <c r="J51" s="226"/>
      <c r="K51" s="227">
        <f t="shared" si="0"/>
        <v>0</v>
      </c>
      <c r="L51" s="242"/>
      <c r="M51" s="210">
        <f t="shared" si="4"/>
        <v>7</v>
      </c>
    </row>
    <row r="52" ht="15.75" spans="1:13">
      <c r="A52" s="220" t="s">
        <v>2271</v>
      </c>
      <c r="B52" s="225" t="s">
        <v>2159</v>
      </c>
      <c r="C52" s="226"/>
      <c r="D52" s="226"/>
      <c r="E52" s="230"/>
      <c r="F52" s="223"/>
      <c r="G52" s="227">
        <v>0</v>
      </c>
      <c r="H52" s="223"/>
      <c r="I52" s="226">
        <v>0</v>
      </c>
      <c r="J52" s="226"/>
      <c r="K52" s="227">
        <f t="shared" si="0"/>
        <v>0</v>
      </c>
      <c r="L52" s="242"/>
      <c r="M52" s="210">
        <f t="shared" si="4"/>
        <v>7</v>
      </c>
    </row>
    <row r="53" ht="15.75" spans="1:13">
      <c r="A53" s="220" t="s">
        <v>2272</v>
      </c>
      <c r="B53" s="225" t="s">
        <v>2162</v>
      </c>
      <c r="C53" s="226"/>
      <c r="D53" s="226"/>
      <c r="E53" s="230"/>
      <c r="F53" s="223"/>
      <c r="G53" s="227">
        <v>0</v>
      </c>
      <c r="H53" s="223"/>
      <c r="I53" s="226">
        <v>0</v>
      </c>
      <c r="J53" s="226"/>
      <c r="K53" s="227">
        <f t="shared" si="0"/>
        <v>0</v>
      </c>
      <c r="L53" s="242"/>
      <c r="M53" s="210">
        <f t="shared" si="4"/>
        <v>7</v>
      </c>
    </row>
    <row r="54" ht="15.75" spans="1:13">
      <c r="A54" s="220" t="s">
        <v>2273</v>
      </c>
      <c r="B54" s="225" t="s">
        <v>2164</v>
      </c>
      <c r="C54" s="226"/>
      <c r="D54" s="226"/>
      <c r="E54" s="230"/>
      <c r="F54" s="223"/>
      <c r="G54" s="227">
        <v>0</v>
      </c>
      <c r="H54" s="223"/>
      <c r="I54" s="226">
        <v>0</v>
      </c>
      <c r="J54" s="226"/>
      <c r="K54" s="227">
        <f t="shared" si="0"/>
        <v>0</v>
      </c>
      <c r="L54" s="242"/>
      <c r="M54" s="210">
        <f t="shared" si="4"/>
        <v>7</v>
      </c>
    </row>
    <row r="55" ht="15.75" spans="1:13">
      <c r="A55" s="220" t="s">
        <v>2274</v>
      </c>
      <c r="B55" s="225" t="s">
        <v>2165</v>
      </c>
      <c r="C55" s="226"/>
      <c r="D55" s="226"/>
      <c r="E55" s="230"/>
      <c r="F55" s="223"/>
      <c r="G55" s="227">
        <v>0</v>
      </c>
      <c r="H55" s="223"/>
      <c r="I55" s="226">
        <v>0</v>
      </c>
      <c r="J55" s="226"/>
      <c r="K55" s="227">
        <f t="shared" si="0"/>
        <v>0</v>
      </c>
      <c r="L55" s="242"/>
      <c r="M55" s="210">
        <f t="shared" si="4"/>
        <v>7</v>
      </c>
    </row>
    <row r="56" ht="15.75" spans="1:13">
      <c r="A56" s="220" t="s">
        <v>2275</v>
      </c>
      <c r="B56" s="225" t="s">
        <v>2169</v>
      </c>
      <c r="C56" s="226"/>
      <c r="D56" s="226">
        <v>10339</v>
      </c>
      <c r="E56" s="227">
        <v>8331</v>
      </c>
      <c r="F56" s="228">
        <v>0.805783924944385</v>
      </c>
      <c r="G56" s="227">
        <v>8331</v>
      </c>
      <c r="H56" s="223"/>
      <c r="I56" s="226">
        <v>2008</v>
      </c>
      <c r="J56" s="226">
        <v>2008</v>
      </c>
      <c r="K56" s="227">
        <f t="shared" si="0"/>
        <v>-8331</v>
      </c>
      <c r="L56" s="242"/>
      <c r="M56" s="210">
        <f t="shared" si="4"/>
        <v>7</v>
      </c>
    </row>
    <row r="57" ht="15.75" spans="2:13">
      <c r="B57" s="224" t="s">
        <v>2182</v>
      </c>
      <c r="C57" s="226"/>
      <c r="D57" s="226"/>
      <c r="E57" s="222">
        <v>0</v>
      </c>
      <c r="F57" s="223"/>
      <c r="G57" s="222">
        <v>0</v>
      </c>
      <c r="H57" s="223"/>
      <c r="I57" s="226"/>
      <c r="J57" s="226"/>
      <c r="K57" s="222">
        <f t="shared" si="0"/>
        <v>0</v>
      </c>
      <c r="L57" s="242"/>
      <c r="M57" s="210">
        <f t="shared" si="4"/>
        <v>0</v>
      </c>
    </row>
    <row r="58" ht="15.75" spans="2:13">
      <c r="B58" s="232" t="s">
        <v>2183</v>
      </c>
      <c r="C58" s="226"/>
      <c r="D58" s="226"/>
      <c r="E58" s="227"/>
      <c r="F58" s="223"/>
      <c r="G58" s="222"/>
      <c r="H58" s="223"/>
      <c r="I58" s="226"/>
      <c r="J58" s="226"/>
      <c r="K58" s="227">
        <f t="shared" si="0"/>
        <v>0</v>
      </c>
      <c r="L58" s="242"/>
      <c r="M58" s="210">
        <f t="shared" si="4"/>
        <v>0</v>
      </c>
    </row>
    <row r="59" ht="15.75" spans="2:13">
      <c r="B59" s="232" t="s">
        <v>2184</v>
      </c>
      <c r="C59" s="226"/>
      <c r="D59" s="226"/>
      <c r="E59" s="227"/>
      <c r="F59" s="223"/>
      <c r="G59" s="222"/>
      <c r="H59" s="223"/>
      <c r="I59" s="226"/>
      <c r="J59" s="226"/>
      <c r="K59" s="227">
        <f t="shared" si="0"/>
        <v>0</v>
      </c>
      <c r="L59" s="242"/>
      <c r="M59" s="210">
        <f t="shared" si="4"/>
        <v>0</v>
      </c>
    </row>
    <row r="60" ht="15.75" spans="2:13">
      <c r="B60" s="232" t="s">
        <v>2185</v>
      </c>
      <c r="C60" s="226"/>
      <c r="D60" s="226"/>
      <c r="E60" s="227"/>
      <c r="F60" s="223"/>
      <c r="G60" s="227">
        <v>0</v>
      </c>
      <c r="H60" s="223"/>
      <c r="I60" s="226"/>
      <c r="J60" s="226"/>
      <c r="K60" s="227">
        <f t="shared" si="0"/>
        <v>0</v>
      </c>
      <c r="L60" s="242"/>
      <c r="M60" s="210">
        <f t="shared" si="4"/>
        <v>0</v>
      </c>
    </row>
    <row r="61" ht="15.75" spans="1:13">
      <c r="A61" s="220" t="s">
        <v>1547</v>
      </c>
      <c r="B61" s="221" t="s">
        <v>636</v>
      </c>
      <c r="C61" s="222">
        <v>0</v>
      </c>
      <c r="D61" s="222">
        <v>35</v>
      </c>
      <c r="E61" s="222">
        <v>34</v>
      </c>
      <c r="F61" s="223">
        <v>0.971428571428571</v>
      </c>
      <c r="G61" s="222">
        <v>31</v>
      </c>
      <c r="H61" s="223">
        <v>10.3333333333333</v>
      </c>
      <c r="I61" s="222">
        <v>551</v>
      </c>
      <c r="J61" s="222">
        <v>0</v>
      </c>
      <c r="K61" s="222">
        <f t="shared" si="0"/>
        <v>-35</v>
      </c>
      <c r="L61" s="242"/>
      <c r="M61" s="210">
        <f t="shared" si="4"/>
        <v>3</v>
      </c>
    </row>
    <row r="62" ht="15.75" spans="1:13">
      <c r="A62" s="220" t="s">
        <v>2276</v>
      </c>
      <c r="B62" s="224" t="s">
        <v>2186</v>
      </c>
      <c r="C62" s="222">
        <v>0</v>
      </c>
      <c r="D62" s="222">
        <v>35</v>
      </c>
      <c r="E62" s="222">
        <v>34</v>
      </c>
      <c r="F62" s="223">
        <v>0.971428571428571</v>
      </c>
      <c r="G62" s="222">
        <v>31</v>
      </c>
      <c r="H62" s="223">
        <v>10.3333333333333</v>
      </c>
      <c r="I62" s="222"/>
      <c r="J62" s="222"/>
      <c r="K62" s="222">
        <f t="shared" si="0"/>
        <v>-35</v>
      </c>
      <c r="L62" s="241"/>
      <c r="M62" s="210">
        <f t="shared" si="4"/>
        <v>5</v>
      </c>
    </row>
    <row r="63" ht="15.75" spans="1:13">
      <c r="A63" s="220" t="s">
        <v>2277</v>
      </c>
      <c r="B63" s="225" t="s">
        <v>2151</v>
      </c>
      <c r="C63" s="226"/>
      <c r="D63" s="226">
        <v>35</v>
      </c>
      <c r="E63" s="227">
        <v>34</v>
      </c>
      <c r="F63" s="228">
        <v>0.971428571428571</v>
      </c>
      <c r="G63" s="227">
        <v>31</v>
      </c>
      <c r="H63" s="228">
        <v>10.3333333333333</v>
      </c>
      <c r="I63" s="226">
        <v>0</v>
      </c>
      <c r="J63" s="226"/>
      <c r="K63" s="227">
        <f t="shared" si="0"/>
        <v>-35</v>
      </c>
      <c r="L63" s="241"/>
      <c r="M63" s="210">
        <f t="shared" si="4"/>
        <v>7</v>
      </c>
    </row>
    <row r="64" ht="15.75" spans="1:13">
      <c r="A64" s="220" t="s">
        <v>2278</v>
      </c>
      <c r="B64" s="225" t="s">
        <v>2187</v>
      </c>
      <c r="C64" s="226"/>
      <c r="D64" s="226"/>
      <c r="E64" s="227"/>
      <c r="F64" s="223"/>
      <c r="G64" s="227">
        <v>0</v>
      </c>
      <c r="H64" s="223"/>
      <c r="I64" s="226">
        <v>0</v>
      </c>
      <c r="J64" s="226"/>
      <c r="K64" s="227">
        <f t="shared" si="0"/>
        <v>0</v>
      </c>
      <c r="L64" s="241"/>
      <c r="M64" s="210">
        <f t="shared" si="4"/>
        <v>7</v>
      </c>
    </row>
    <row r="65" ht="15.75" spans="1:13">
      <c r="A65" s="220" t="s">
        <v>2279</v>
      </c>
      <c r="B65" s="225" t="s">
        <v>2188</v>
      </c>
      <c r="C65" s="226"/>
      <c r="D65" s="226"/>
      <c r="E65" s="227"/>
      <c r="F65" s="223"/>
      <c r="G65" s="227">
        <v>0</v>
      </c>
      <c r="H65" s="223"/>
      <c r="I65" s="226">
        <v>0</v>
      </c>
      <c r="J65" s="226"/>
      <c r="K65" s="227">
        <f t="shared" si="0"/>
        <v>0</v>
      </c>
      <c r="L65" s="241"/>
      <c r="M65" s="210">
        <f t="shared" si="4"/>
        <v>7</v>
      </c>
    </row>
    <row r="66" ht="15.75" spans="1:13">
      <c r="A66" s="220" t="s">
        <v>2280</v>
      </c>
      <c r="B66" s="225" t="s">
        <v>2189</v>
      </c>
      <c r="C66" s="226"/>
      <c r="D66" s="226"/>
      <c r="E66" s="227"/>
      <c r="F66" s="223"/>
      <c r="G66" s="227">
        <v>0</v>
      </c>
      <c r="H66" s="223"/>
      <c r="I66" s="226">
        <v>0</v>
      </c>
      <c r="J66" s="226"/>
      <c r="K66" s="227">
        <f t="shared" si="0"/>
        <v>0</v>
      </c>
      <c r="L66" s="241"/>
      <c r="M66" s="210">
        <f t="shared" si="4"/>
        <v>7</v>
      </c>
    </row>
    <row r="67" ht="15.75" spans="1:13">
      <c r="A67" s="220" t="s">
        <v>2281</v>
      </c>
      <c r="B67" s="243" t="s">
        <v>2190</v>
      </c>
      <c r="C67" s="244"/>
      <c r="D67" s="244"/>
      <c r="E67" s="222"/>
      <c r="F67" s="223"/>
      <c r="G67" s="222"/>
      <c r="H67" s="223"/>
      <c r="I67" s="244">
        <v>551</v>
      </c>
      <c r="J67" s="244">
        <v>0</v>
      </c>
      <c r="K67" s="227">
        <f t="shared" si="0"/>
        <v>0</v>
      </c>
      <c r="L67" s="241"/>
      <c r="M67" s="210">
        <f t="shared" si="4"/>
        <v>5</v>
      </c>
    </row>
    <row r="68" ht="15.75" spans="1:13">
      <c r="A68" s="220" t="s">
        <v>2282</v>
      </c>
      <c r="B68" s="245" t="s">
        <v>2191</v>
      </c>
      <c r="C68" s="226"/>
      <c r="D68" s="226"/>
      <c r="E68" s="227"/>
      <c r="F68" s="223"/>
      <c r="G68" s="227"/>
      <c r="H68" s="223"/>
      <c r="I68" s="226">
        <v>380</v>
      </c>
      <c r="J68" s="226"/>
      <c r="K68" s="227">
        <f t="shared" si="0"/>
        <v>0</v>
      </c>
      <c r="L68" s="242" t="e">
        <f t="shared" ref="L68:L71" si="6">K68/D68</f>
        <v>#DIV/0!</v>
      </c>
      <c r="M68" s="210">
        <f t="shared" si="4"/>
        <v>7</v>
      </c>
    </row>
    <row r="69" ht="15.75" spans="1:13">
      <c r="A69" s="220" t="s">
        <v>2283</v>
      </c>
      <c r="B69" s="225" t="s">
        <v>2192</v>
      </c>
      <c r="C69" s="226"/>
      <c r="D69" s="226"/>
      <c r="E69" s="227"/>
      <c r="F69" s="223"/>
      <c r="G69" s="227"/>
      <c r="H69" s="223"/>
      <c r="I69" s="226">
        <v>171</v>
      </c>
      <c r="J69" s="226"/>
      <c r="K69" s="227"/>
      <c r="L69" s="242" t="e">
        <f t="shared" si="6"/>
        <v>#DIV/0!</v>
      </c>
      <c r="M69" s="210">
        <f t="shared" si="4"/>
        <v>7</v>
      </c>
    </row>
    <row r="70" ht="15.75" spans="1:13">
      <c r="A70" s="220" t="s">
        <v>1863</v>
      </c>
      <c r="B70" s="221" t="s">
        <v>893</v>
      </c>
      <c r="C70" s="222">
        <v>3376</v>
      </c>
      <c r="D70" s="222">
        <v>19541</v>
      </c>
      <c r="E70" s="222">
        <v>19461</v>
      </c>
      <c r="F70" s="223">
        <v>0.995906043702984</v>
      </c>
      <c r="G70" s="222">
        <v>9321</v>
      </c>
      <c r="H70" s="223">
        <v>0.919230769230769</v>
      </c>
      <c r="I70" s="222">
        <v>3251</v>
      </c>
      <c r="J70" s="222">
        <v>2118</v>
      </c>
      <c r="K70" s="222">
        <f t="shared" ref="K70:K96" si="7">J70-D70</f>
        <v>-17423</v>
      </c>
      <c r="L70" s="241">
        <f t="shared" si="6"/>
        <v>-0.891612507036487</v>
      </c>
      <c r="M70" s="210">
        <f t="shared" si="4"/>
        <v>3</v>
      </c>
    </row>
    <row r="71" ht="15.75" spans="1:13">
      <c r="A71" s="220" t="s">
        <v>2284</v>
      </c>
      <c r="B71" s="246" t="s">
        <v>2193</v>
      </c>
      <c r="C71" s="222">
        <v>2490</v>
      </c>
      <c r="D71" s="222">
        <v>18533</v>
      </c>
      <c r="E71" s="222">
        <v>18490</v>
      </c>
      <c r="F71" s="223">
        <v>0.997679814385151</v>
      </c>
      <c r="G71" s="222">
        <v>8980</v>
      </c>
      <c r="H71" s="223">
        <v>0.944269190325973</v>
      </c>
      <c r="I71" s="222">
        <v>2000</v>
      </c>
      <c r="J71" s="222">
        <v>2000</v>
      </c>
      <c r="K71" s="222">
        <f t="shared" si="7"/>
        <v>-16533</v>
      </c>
      <c r="L71" s="241">
        <f t="shared" si="6"/>
        <v>-0.892084390007015</v>
      </c>
      <c r="M71" s="210">
        <f t="shared" si="4"/>
        <v>5</v>
      </c>
    </row>
    <row r="72" ht="15.75" spans="1:13">
      <c r="A72" s="220" t="s">
        <v>2285</v>
      </c>
      <c r="B72" s="247" t="s">
        <v>2194</v>
      </c>
      <c r="C72" s="222"/>
      <c r="D72" s="222"/>
      <c r="E72" s="227"/>
      <c r="F72" s="223"/>
      <c r="G72" s="227">
        <v>0</v>
      </c>
      <c r="H72" s="223"/>
      <c r="I72" s="226">
        <v>0</v>
      </c>
      <c r="J72" s="222"/>
      <c r="K72" s="227">
        <f t="shared" si="7"/>
        <v>0</v>
      </c>
      <c r="L72" s="241"/>
      <c r="M72" s="210">
        <f t="shared" ref="M72:M105" si="8">LEN(A72)</f>
        <v>7</v>
      </c>
    </row>
    <row r="73" ht="15" spans="1:13">
      <c r="A73" s="220" t="s">
        <v>2286</v>
      </c>
      <c r="B73" s="247" t="s">
        <v>2195</v>
      </c>
      <c r="C73" s="227">
        <v>2490</v>
      </c>
      <c r="D73" s="227">
        <v>18533</v>
      </c>
      <c r="E73" s="227">
        <v>18490</v>
      </c>
      <c r="F73" s="228">
        <v>0.997679814385151</v>
      </c>
      <c r="G73" s="227">
        <v>8980</v>
      </c>
      <c r="H73" s="228">
        <v>0.944269190325973</v>
      </c>
      <c r="I73" s="226">
        <v>2000</v>
      </c>
      <c r="J73" s="227">
        <v>2000</v>
      </c>
      <c r="K73" s="227">
        <f t="shared" si="7"/>
        <v>-16533</v>
      </c>
      <c r="L73" s="242">
        <f t="shared" ref="L73:L78" si="9">K73/D73</f>
        <v>-0.892084390007015</v>
      </c>
      <c r="M73" s="210">
        <f t="shared" si="8"/>
        <v>7</v>
      </c>
    </row>
    <row r="74" ht="15.75" spans="1:13">
      <c r="A74" s="220" t="s">
        <v>2287</v>
      </c>
      <c r="B74" s="246" t="s">
        <v>2197</v>
      </c>
      <c r="C74" s="222">
        <v>886</v>
      </c>
      <c r="D74" s="248">
        <v>1008</v>
      </c>
      <c r="E74" s="248">
        <v>971</v>
      </c>
      <c r="F74" s="223">
        <v>0.963293650793651</v>
      </c>
      <c r="G74" s="222">
        <v>341</v>
      </c>
      <c r="H74" s="223">
        <v>0.541269841269841</v>
      </c>
      <c r="I74" s="248">
        <v>1251</v>
      </c>
      <c r="J74" s="248">
        <v>118</v>
      </c>
      <c r="K74" s="222">
        <f t="shared" si="7"/>
        <v>-890</v>
      </c>
      <c r="L74" s="241">
        <f t="shared" si="9"/>
        <v>-0.882936507936508</v>
      </c>
      <c r="M74" s="210">
        <f t="shared" si="8"/>
        <v>5</v>
      </c>
    </row>
    <row r="75" ht="15.75" spans="1:13">
      <c r="A75" s="220" t="s">
        <v>2288</v>
      </c>
      <c r="B75" s="247" t="s">
        <v>2198</v>
      </c>
      <c r="C75" s="226"/>
      <c r="D75" s="226"/>
      <c r="E75" s="230"/>
      <c r="F75" s="223"/>
      <c r="G75" s="227">
        <v>0</v>
      </c>
      <c r="H75" s="223"/>
      <c r="I75" s="226">
        <v>0</v>
      </c>
      <c r="J75" s="226"/>
      <c r="K75" s="227">
        <f t="shared" si="7"/>
        <v>0</v>
      </c>
      <c r="L75" s="242"/>
      <c r="M75" s="210">
        <f t="shared" si="8"/>
        <v>7</v>
      </c>
    </row>
    <row r="76" ht="15" spans="1:13">
      <c r="A76" s="220" t="s">
        <v>2289</v>
      </c>
      <c r="B76" s="247" t="s">
        <v>2199</v>
      </c>
      <c r="C76" s="226">
        <v>390</v>
      </c>
      <c r="D76" s="226">
        <v>468</v>
      </c>
      <c r="E76" s="230">
        <v>453</v>
      </c>
      <c r="F76" s="228">
        <v>0.967948717948718</v>
      </c>
      <c r="G76" s="227">
        <v>233</v>
      </c>
      <c r="H76" s="228">
        <v>1.05909090909091</v>
      </c>
      <c r="I76" s="226">
        <v>1067</v>
      </c>
      <c r="J76" s="226">
        <v>118</v>
      </c>
      <c r="K76" s="227">
        <f t="shared" si="7"/>
        <v>-350</v>
      </c>
      <c r="L76" s="242">
        <f t="shared" si="9"/>
        <v>-0.747863247863248</v>
      </c>
      <c r="M76" s="210">
        <f t="shared" si="8"/>
        <v>7</v>
      </c>
    </row>
    <row r="77" ht="15" spans="1:13">
      <c r="A77" s="220" t="s">
        <v>2290</v>
      </c>
      <c r="B77" s="247" t="s">
        <v>2200</v>
      </c>
      <c r="C77" s="226">
        <v>391</v>
      </c>
      <c r="D77" s="226">
        <v>412</v>
      </c>
      <c r="E77" s="230">
        <v>399</v>
      </c>
      <c r="F77" s="228">
        <v>0.968446601941748</v>
      </c>
      <c r="G77" s="227">
        <v>387</v>
      </c>
      <c r="H77" s="228">
        <v>32.25</v>
      </c>
      <c r="I77" s="226">
        <v>0</v>
      </c>
      <c r="J77" s="226"/>
      <c r="K77" s="227">
        <f t="shared" si="7"/>
        <v>-412</v>
      </c>
      <c r="L77" s="242">
        <f t="shared" si="9"/>
        <v>-1</v>
      </c>
      <c r="M77" s="210">
        <f t="shared" si="8"/>
        <v>7</v>
      </c>
    </row>
    <row r="78" ht="15.75" spans="1:13">
      <c r="A78" s="220" t="s">
        <v>2291</v>
      </c>
      <c r="B78" s="247" t="s">
        <v>2201</v>
      </c>
      <c r="C78" s="226">
        <v>50</v>
      </c>
      <c r="D78" s="226">
        <v>50</v>
      </c>
      <c r="E78" s="230">
        <v>50</v>
      </c>
      <c r="F78" s="228">
        <v>1</v>
      </c>
      <c r="G78" s="227">
        <v>50</v>
      </c>
      <c r="H78" s="223"/>
      <c r="I78" s="226">
        <v>0</v>
      </c>
      <c r="J78" s="226"/>
      <c r="K78" s="227">
        <f t="shared" si="7"/>
        <v>-50</v>
      </c>
      <c r="L78" s="242">
        <f t="shared" si="9"/>
        <v>-1</v>
      </c>
      <c r="M78" s="210">
        <f t="shared" si="8"/>
        <v>7</v>
      </c>
    </row>
    <row r="79" ht="15.75" spans="1:13">
      <c r="A79" s="220" t="s">
        <v>2292</v>
      </c>
      <c r="B79" s="247" t="s">
        <v>2202</v>
      </c>
      <c r="C79" s="226"/>
      <c r="D79" s="226"/>
      <c r="E79" s="230"/>
      <c r="F79" s="228"/>
      <c r="G79" s="227">
        <v>0</v>
      </c>
      <c r="H79" s="223"/>
      <c r="I79" s="226">
        <v>0</v>
      </c>
      <c r="J79" s="226"/>
      <c r="K79" s="227">
        <f t="shared" si="7"/>
        <v>0</v>
      </c>
      <c r="L79" s="242"/>
      <c r="M79" s="210">
        <f t="shared" si="8"/>
        <v>7</v>
      </c>
    </row>
    <row r="80" ht="15" spans="1:13">
      <c r="A80" s="220" t="s">
        <v>2293</v>
      </c>
      <c r="B80" s="247" t="s">
        <v>2203</v>
      </c>
      <c r="C80" s="226">
        <v>55</v>
      </c>
      <c r="D80" s="226">
        <v>78</v>
      </c>
      <c r="E80" s="230">
        <v>69</v>
      </c>
      <c r="F80" s="228">
        <v>0.884615384615385</v>
      </c>
      <c r="G80" s="227">
        <v>0</v>
      </c>
      <c r="H80" s="228">
        <v>0</v>
      </c>
      <c r="I80" s="226">
        <v>184</v>
      </c>
      <c r="J80" s="226"/>
      <c r="K80" s="227">
        <f t="shared" si="7"/>
        <v>-78</v>
      </c>
      <c r="L80" s="242">
        <f>K80/D80</f>
        <v>-1</v>
      </c>
      <c r="M80" s="210">
        <f t="shared" si="8"/>
        <v>7</v>
      </c>
    </row>
    <row r="81" ht="15.75" spans="1:13">
      <c r="A81" s="220" t="s">
        <v>2294</v>
      </c>
      <c r="B81" s="247" t="s">
        <v>2204</v>
      </c>
      <c r="C81" s="226"/>
      <c r="D81" s="226"/>
      <c r="E81" s="230"/>
      <c r="F81" s="223"/>
      <c r="G81" s="227">
        <v>0</v>
      </c>
      <c r="H81" s="223"/>
      <c r="I81" s="226">
        <v>0</v>
      </c>
      <c r="J81" s="226"/>
      <c r="K81" s="227">
        <f t="shared" si="7"/>
        <v>0</v>
      </c>
      <c r="L81" s="242"/>
      <c r="M81" s="210">
        <f t="shared" si="8"/>
        <v>7</v>
      </c>
    </row>
    <row r="82" ht="15.75" spans="1:13">
      <c r="A82" s="220" t="s">
        <v>2295</v>
      </c>
      <c r="B82" s="247" t="s">
        <v>2205</v>
      </c>
      <c r="C82" s="226"/>
      <c r="D82" s="226"/>
      <c r="E82" s="230"/>
      <c r="F82" s="223"/>
      <c r="G82" s="227">
        <v>0</v>
      </c>
      <c r="H82" s="223"/>
      <c r="I82" s="226">
        <v>0</v>
      </c>
      <c r="J82" s="226"/>
      <c r="K82" s="227">
        <f t="shared" si="7"/>
        <v>0</v>
      </c>
      <c r="L82" s="242"/>
      <c r="M82" s="210">
        <f t="shared" si="8"/>
        <v>7</v>
      </c>
    </row>
    <row r="83" ht="15.75" spans="1:13">
      <c r="A83" s="220" t="s">
        <v>2295</v>
      </c>
      <c r="B83" s="247" t="s">
        <v>2206</v>
      </c>
      <c r="C83" s="226"/>
      <c r="D83" s="226"/>
      <c r="E83" s="230"/>
      <c r="F83" s="223"/>
      <c r="G83" s="227">
        <v>-79</v>
      </c>
      <c r="H83" s="228">
        <v>-1</v>
      </c>
      <c r="I83" s="226">
        <v>0</v>
      </c>
      <c r="J83" s="226"/>
      <c r="K83" s="227">
        <f t="shared" si="7"/>
        <v>0</v>
      </c>
      <c r="L83" s="242"/>
      <c r="M83" s="210">
        <f t="shared" si="8"/>
        <v>7</v>
      </c>
    </row>
    <row r="84" ht="15.75" spans="1:13">
      <c r="A84" s="220" t="s">
        <v>2296</v>
      </c>
      <c r="B84" s="247" t="s">
        <v>2207</v>
      </c>
      <c r="C84" s="226"/>
      <c r="D84" s="226"/>
      <c r="E84" s="227"/>
      <c r="F84" s="223"/>
      <c r="G84" s="227">
        <v>-250</v>
      </c>
      <c r="H84" s="228">
        <v>-1</v>
      </c>
      <c r="I84" s="226">
        <v>0</v>
      </c>
      <c r="J84" s="226"/>
      <c r="K84" s="227">
        <f t="shared" si="7"/>
        <v>0</v>
      </c>
      <c r="L84" s="242"/>
      <c r="M84" s="210">
        <f t="shared" si="8"/>
        <v>7</v>
      </c>
    </row>
    <row r="85" ht="15.75" spans="1:13">
      <c r="A85" s="220" t="s">
        <v>1857</v>
      </c>
      <c r="B85" s="221" t="s">
        <v>887</v>
      </c>
      <c r="C85" s="222">
        <v>4698</v>
      </c>
      <c r="D85" s="222">
        <v>4899</v>
      </c>
      <c r="E85" s="222">
        <v>4898</v>
      </c>
      <c r="F85" s="223">
        <v>0.999795876709533</v>
      </c>
      <c r="G85" s="222">
        <v>398</v>
      </c>
      <c r="H85" s="223">
        <v>0.0884444444444445</v>
      </c>
      <c r="I85" s="222">
        <v>5328</v>
      </c>
      <c r="J85" s="222">
        <v>0</v>
      </c>
      <c r="K85" s="222">
        <f t="shared" si="7"/>
        <v>-4899</v>
      </c>
      <c r="L85" s="241">
        <f t="shared" ref="L85:L94" si="10">K85/D85</f>
        <v>-1</v>
      </c>
      <c r="M85" s="210">
        <f t="shared" si="8"/>
        <v>3</v>
      </c>
    </row>
    <row r="86" ht="15.75" spans="1:13">
      <c r="A86" s="220" t="s">
        <v>2297</v>
      </c>
      <c r="B86" s="249" t="s">
        <v>2208</v>
      </c>
      <c r="C86" s="222">
        <v>4698</v>
      </c>
      <c r="D86" s="222">
        <v>4899</v>
      </c>
      <c r="E86" s="222">
        <v>4898</v>
      </c>
      <c r="F86" s="223">
        <v>0.999795876709533</v>
      </c>
      <c r="G86" s="222">
        <v>398</v>
      </c>
      <c r="H86" s="223">
        <v>0.0884444444444445</v>
      </c>
      <c r="I86" s="222">
        <v>5328</v>
      </c>
      <c r="J86" s="222">
        <v>0</v>
      </c>
      <c r="K86" s="222">
        <f t="shared" si="7"/>
        <v>-4899</v>
      </c>
      <c r="L86" s="241">
        <f t="shared" si="10"/>
        <v>-1</v>
      </c>
      <c r="M86" s="210">
        <f t="shared" si="8"/>
        <v>5</v>
      </c>
    </row>
    <row r="87" s="193" customFormat="1" ht="15" spans="1:13">
      <c r="A87" s="250" t="s">
        <v>2298</v>
      </c>
      <c r="B87" s="251" t="s">
        <v>2209</v>
      </c>
      <c r="C87" s="226">
        <v>186</v>
      </c>
      <c r="D87" s="226">
        <v>223</v>
      </c>
      <c r="E87" s="227">
        <v>223</v>
      </c>
      <c r="F87" s="228">
        <v>1</v>
      </c>
      <c r="G87" s="227">
        <v>37</v>
      </c>
      <c r="H87" s="228">
        <v>0.198924731182796</v>
      </c>
      <c r="I87" s="226">
        <v>708</v>
      </c>
      <c r="J87" s="226"/>
      <c r="K87" s="227">
        <f t="shared" si="7"/>
        <v>-223</v>
      </c>
      <c r="L87" s="242">
        <f t="shared" si="10"/>
        <v>-1</v>
      </c>
      <c r="M87" s="210">
        <f t="shared" si="8"/>
        <v>7</v>
      </c>
    </row>
    <row r="88" s="193" customFormat="1" ht="15" spans="1:13">
      <c r="A88" s="250" t="s">
        <v>2299</v>
      </c>
      <c r="B88" s="252" t="s">
        <v>2210</v>
      </c>
      <c r="C88" s="226">
        <v>460</v>
      </c>
      <c r="D88" s="226">
        <v>459</v>
      </c>
      <c r="E88" s="227">
        <v>459</v>
      </c>
      <c r="F88" s="228">
        <v>1</v>
      </c>
      <c r="G88" s="227">
        <v>0</v>
      </c>
      <c r="H88" s="228"/>
      <c r="I88" s="226">
        <v>0</v>
      </c>
      <c r="J88" s="226"/>
      <c r="K88" s="227">
        <f t="shared" si="7"/>
        <v>-459</v>
      </c>
      <c r="L88" s="242">
        <f t="shared" si="10"/>
        <v>-1</v>
      </c>
      <c r="M88" s="210">
        <f t="shared" si="8"/>
        <v>7</v>
      </c>
    </row>
    <row r="89" s="193" customFormat="1" ht="15" spans="1:13">
      <c r="A89" s="250" t="s">
        <v>2300</v>
      </c>
      <c r="B89" s="252" t="s">
        <v>2211</v>
      </c>
      <c r="C89" s="226">
        <v>1217</v>
      </c>
      <c r="D89" s="226">
        <v>1218</v>
      </c>
      <c r="E89" s="227">
        <v>1218</v>
      </c>
      <c r="F89" s="228">
        <v>1</v>
      </c>
      <c r="G89" s="227">
        <v>0</v>
      </c>
      <c r="H89" s="228"/>
      <c r="I89" s="226">
        <v>1218</v>
      </c>
      <c r="J89" s="226"/>
      <c r="K89" s="227">
        <f t="shared" si="7"/>
        <v>-1218</v>
      </c>
      <c r="L89" s="242">
        <f t="shared" si="10"/>
        <v>-1</v>
      </c>
      <c r="M89" s="210">
        <f t="shared" si="8"/>
        <v>7</v>
      </c>
    </row>
    <row r="90" s="193" customFormat="1" ht="15" spans="1:13">
      <c r="A90" s="250" t="s">
        <v>2301</v>
      </c>
      <c r="B90" s="252" t="s">
        <v>2212</v>
      </c>
      <c r="C90" s="226">
        <v>2835</v>
      </c>
      <c r="D90" s="226">
        <v>2999</v>
      </c>
      <c r="E90" s="227">
        <v>2998</v>
      </c>
      <c r="F90" s="228">
        <v>0.999666555518506</v>
      </c>
      <c r="G90" s="227">
        <v>361</v>
      </c>
      <c r="H90" s="228">
        <v>0.136897990140311</v>
      </c>
      <c r="I90" s="226">
        <v>3402</v>
      </c>
      <c r="J90" s="226"/>
      <c r="K90" s="227">
        <f t="shared" si="7"/>
        <v>-2999</v>
      </c>
      <c r="L90" s="242">
        <f t="shared" si="10"/>
        <v>-1</v>
      </c>
      <c r="M90" s="210">
        <f t="shared" si="8"/>
        <v>7</v>
      </c>
    </row>
    <row r="91" ht="15.75" spans="1:13">
      <c r="A91" s="220" t="s">
        <v>1861</v>
      </c>
      <c r="B91" s="221" t="s">
        <v>891</v>
      </c>
      <c r="C91" s="222">
        <v>50</v>
      </c>
      <c r="D91" s="222">
        <v>50</v>
      </c>
      <c r="E91" s="222">
        <v>44</v>
      </c>
      <c r="F91" s="223">
        <v>0.88</v>
      </c>
      <c r="G91" s="222">
        <v>26</v>
      </c>
      <c r="H91" s="223">
        <v>1.44444444444444</v>
      </c>
      <c r="I91" s="222">
        <v>50</v>
      </c>
      <c r="J91" s="222">
        <v>0</v>
      </c>
      <c r="K91" s="222">
        <f t="shared" si="7"/>
        <v>-50</v>
      </c>
      <c r="L91" s="241">
        <f t="shared" si="10"/>
        <v>-1</v>
      </c>
      <c r="M91" s="210">
        <f t="shared" si="8"/>
        <v>3</v>
      </c>
    </row>
    <row r="92" ht="15.75" spans="1:13">
      <c r="A92" s="220" t="s">
        <v>2302</v>
      </c>
      <c r="B92" s="249" t="s">
        <v>2213</v>
      </c>
      <c r="C92" s="244">
        <v>50</v>
      </c>
      <c r="D92" s="244">
        <v>50</v>
      </c>
      <c r="E92" s="244">
        <v>44</v>
      </c>
      <c r="F92" s="223">
        <v>0.88</v>
      </c>
      <c r="G92" s="222">
        <v>26</v>
      </c>
      <c r="H92" s="223">
        <v>1.44444444444444</v>
      </c>
      <c r="I92" s="244">
        <v>50</v>
      </c>
      <c r="J92" s="244">
        <v>0</v>
      </c>
      <c r="K92" s="222">
        <f t="shared" si="7"/>
        <v>-50</v>
      </c>
      <c r="L92" s="241">
        <f t="shared" si="10"/>
        <v>-1</v>
      </c>
      <c r="M92" s="210">
        <f t="shared" si="8"/>
        <v>5</v>
      </c>
    </row>
    <row r="93" ht="15.75" spans="1:13">
      <c r="A93" s="220" t="s">
        <v>2303</v>
      </c>
      <c r="B93" s="252" t="s">
        <v>2214</v>
      </c>
      <c r="C93" s="226">
        <v>5</v>
      </c>
      <c r="D93" s="226">
        <v>20</v>
      </c>
      <c r="E93" s="227">
        <v>17</v>
      </c>
      <c r="F93" s="228">
        <v>0.85</v>
      </c>
      <c r="G93" s="227">
        <v>17</v>
      </c>
      <c r="H93" s="223"/>
      <c r="I93" s="226">
        <v>20</v>
      </c>
      <c r="J93" s="226"/>
      <c r="K93" s="227">
        <f t="shared" si="7"/>
        <v>-20</v>
      </c>
      <c r="L93" s="242">
        <f t="shared" si="10"/>
        <v>-1</v>
      </c>
      <c r="M93" s="210">
        <f t="shared" si="8"/>
        <v>7</v>
      </c>
    </row>
    <row r="94" ht="15.75" spans="1:13">
      <c r="A94" s="220" t="s">
        <v>2304</v>
      </c>
      <c r="B94" s="252" t="s">
        <v>2215</v>
      </c>
      <c r="C94" s="226">
        <v>15</v>
      </c>
      <c r="D94" s="226"/>
      <c r="E94" s="227">
        <v>1</v>
      </c>
      <c r="F94" s="228" t="e">
        <v>#DIV/0!</v>
      </c>
      <c r="G94" s="227">
        <v>1</v>
      </c>
      <c r="H94" s="223"/>
      <c r="I94" s="226">
        <v>0</v>
      </c>
      <c r="J94" s="226"/>
      <c r="K94" s="227">
        <f t="shared" si="7"/>
        <v>0</v>
      </c>
      <c r="L94" s="242" t="e">
        <f t="shared" si="10"/>
        <v>#DIV/0!</v>
      </c>
      <c r="M94" s="210">
        <f t="shared" si="8"/>
        <v>7</v>
      </c>
    </row>
    <row r="95" ht="15.75" spans="1:13">
      <c r="A95" s="220" t="s">
        <v>2305</v>
      </c>
      <c r="B95" s="252" t="s">
        <v>2216</v>
      </c>
      <c r="C95" s="226">
        <v>0</v>
      </c>
      <c r="D95" s="226"/>
      <c r="E95" s="227"/>
      <c r="F95" s="228"/>
      <c r="G95" s="227">
        <v>0</v>
      </c>
      <c r="H95" s="223"/>
      <c r="I95" s="226">
        <v>0</v>
      </c>
      <c r="J95" s="226"/>
      <c r="K95" s="227">
        <f t="shared" si="7"/>
        <v>0</v>
      </c>
      <c r="L95" s="242"/>
      <c r="M95" s="210">
        <f t="shared" si="8"/>
        <v>7</v>
      </c>
    </row>
    <row r="96" ht="15" spans="1:13">
      <c r="A96" s="220" t="s">
        <v>2306</v>
      </c>
      <c r="B96" s="252" t="s">
        <v>2217</v>
      </c>
      <c r="C96" s="226">
        <v>30</v>
      </c>
      <c r="D96" s="226">
        <v>30</v>
      </c>
      <c r="E96" s="227">
        <v>26</v>
      </c>
      <c r="F96" s="228">
        <v>0.866666666666667</v>
      </c>
      <c r="G96" s="227">
        <v>8</v>
      </c>
      <c r="H96" s="228">
        <v>0.444444444444444</v>
      </c>
      <c r="I96" s="226">
        <v>30</v>
      </c>
      <c r="J96" s="226"/>
      <c r="K96" s="227">
        <f t="shared" si="7"/>
        <v>-30</v>
      </c>
      <c r="L96" s="242">
        <f t="shared" ref="L96:L99" si="11">K96/D96</f>
        <v>-1</v>
      </c>
      <c r="M96" s="210">
        <f t="shared" si="8"/>
        <v>7</v>
      </c>
    </row>
    <row r="97" ht="15.75" spans="2:13">
      <c r="B97" s="221" t="s">
        <v>2218</v>
      </c>
      <c r="C97" s="244"/>
      <c r="D97" s="244"/>
      <c r="E97" s="222"/>
      <c r="F97" s="223"/>
      <c r="G97" s="222"/>
      <c r="H97" s="223"/>
      <c r="I97" s="244"/>
      <c r="J97" s="244"/>
      <c r="K97" s="222"/>
      <c r="L97" s="241"/>
      <c r="M97" s="210">
        <f t="shared" si="8"/>
        <v>0</v>
      </c>
    </row>
    <row r="98" ht="15.75" spans="2:13">
      <c r="B98" s="221" t="s">
        <v>2219</v>
      </c>
      <c r="C98" s="222">
        <v>57232</v>
      </c>
      <c r="D98" s="222">
        <v>67748</v>
      </c>
      <c r="E98" s="222">
        <v>65513</v>
      </c>
      <c r="F98" s="223">
        <v>0.967010096239003</v>
      </c>
      <c r="G98" s="222">
        <v>18374</v>
      </c>
      <c r="H98" s="223">
        <v>0.38978340652114</v>
      </c>
      <c r="I98" s="222">
        <v>51481</v>
      </c>
      <c r="J98" s="222">
        <v>8653</v>
      </c>
      <c r="K98" s="222">
        <f t="shared" ref="K98:K108" si="12">J98-D98</f>
        <v>-59095</v>
      </c>
      <c r="L98" s="241">
        <f t="shared" si="11"/>
        <v>-0.872276672374092</v>
      </c>
      <c r="M98" s="210">
        <f t="shared" si="8"/>
        <v>0</v>
      </c>
    </row>
    <row r="99" ht="15.75" spans="2:13">
      <c r="B99" s="253" t="s">
        <v>900</v>
      </c>
      <c r="C99" s="254">
        <v>131227</v>
      </c>
      <c r="D99" s="254">
        <v>34823</v>
      </c>
      <c r="E99" s="254">
        <v>37153</v>
      </c>
      <c r="F99" s="223">
        <v>1.0669098009936</v>
      </c>
      <c r="G99" s="222">
        <v>29535</v>
      </c>
      <c r="H99" s="223">
        <v>3.87700183775269</v>
      </c>
      <c r="I99" s="254">
        <v>28117</v>
      </c>
      <c r="J99" s="254">
        <v>0</v>
      </c>
      <c r="K99" s="222">
        <f t="shared" si="12"/>
        <v>-34823</v>
      </c>
      <c r="L99" s="241">
        <f t="shared" si="11"/>
        <v>-1</v>
      </c>
      <c r="M99" s="210">
        <f t="shared" si="8"/>
        <v>0</v>
      </c>
    </row>
    <row r="100" ht="15.75" spans="2:13">
      <c r="B100" s="255" t="s">
        <v>2220</v>
      </c>
      <c r="C100" s="226"/>
      <c r="D100" s="226"/>
      <c r="E100" s="256"/>
      <c r="F100" s="228"/>
      <c r="G100" s="227"/>
      <c r="H100" s="223"/>
      <c r="I100" s="226"/>
      <c r="J100" s="226"/>
      <c r="K100" s="222">
        <f t="shared" si="12"/>
        <v>0</v>
      </c>
      <c r="L100" s="241"/>
      <c r="M100" s="210">
        <f t="shared" si="8"/>
        <v>0</v>
      </c>
    </row>
    <row r="101" ht="15.75" spans="2:13">
      <c r="B101" s="255" t="s">
        <v>2221</v>
      </c>
      <c r="C101" s="226"/>
      <c r="D101" s="226"/>
      <c r="E101" s="256"/>
      <c r="F101" s="228"/>
      <c r="G101" s="227"/>
      <c r="H101" s="223"/>
      <c r="I101" s="226"/>
      <c r="J101" s="226"/>
      <c r="K101" s="222">
        <f t="shared" si="12"/>
        <v>0</v>
      </c>
      <c r="L101" s="241"/>
      <c r="M101" s="210">
        <f t="shared" si="8"/>
        <v>0</v>
      </c>
    </row>
    <row r="102" ht="15" spans="2:13">
      <c r="B102" s="255" t="s">
        <v>1950</v>
      </c>
      <c r="C102" s="226">
        <v>130225</v>
      </c>
      <c r="D102" s="226">
        <v>28400</v>
      </c>
      <c r="E102" s="256">
        <v>28500</v>
      </c>
      <c r="F102" s="228">
        <v>1.00352112676056</v>
      </c>
      <c r="G102" s="227">
        <v>27000</v>
      </c>
      <c r="H102" s="228">
        <v>18</v>
      </c>
      <c r="I102" s="226">
        <v>28000</v>
      </c>
      <c r="J102" s="226"/>
      <c r="K102" s="227">
        <f t="shared" si="12"/>
        <v>-28400</v>
      </c>
      <c r="L102" s="242">
        <f t="shared" ref="L102:L104" si="13">K102/D102</f>
        <v>-1</v>
      </c>
      <c r="M102" s="210">
        <f t="shared" si="8"/>
        <v>0</v>
      </c>
    </row>
    <row r="103" ht="15" spans="2:13">
      <c r="B103" s="255" t="s">
        <v>2222</v>
      </c>
      <c r="C103" s="226">
        <v>1002</v>
      </c>
      <c r="D103" s="226">
        <v>6423</v>
      </c>
      <c r="E103" s="256">
        <v>8653</v>
      </c>
      <c r="F103" s="228">
        <v>1.34718978670403</v>
      </c>
      <c r="G103" s="227">
        <v>2535</v>
      </c>
      <c r="H103" s="228">
        <v>0.414351095129127</v>
      </c>
      <c r="I103" s="226">
        <v>117</v>
      </c>
      <c r="J103" s="226"/>
      <c r="K103" s="227">
        <f t="shared" si="12"/>
        <v>-6423</v>
      </c>
      <c r="L103" s="242">
        <f t="shared" si="13"/>
        <v>-1</v>
      </c>
      <c r="M103" s="210">
        <f t="shared" si="8"/>
        <v>0</v>
      </c>
    </row>
    <row r="104" ht="15.75" spans="1:13">
      <c r="A104" s="220" t="s">
        <v>1876</v>
      </c>
      <c r="B104" s="253" t="s">
        <v>908</v>
      </c>
      <c r="C104" s="244">
        <v>14200</v>
      </c>
      <c r="D104" s="244">
        <v>14200</v>
      </c>
      <c r="E104" s="254">
        <v>14200</v>
      </c>
      <c r="F104" s="223">
        <v>1</v>
      </c>
      <c r="G104" s="222">
        <v>14200</v>
      </c>
      <c r="H104" s="223"/>
      <c r="I104" s="244">
        <v>500</v>
      </c>
      <c r="J104" s="244">
        <v>0</v>
      </c>
      <c r="K104" s="222">
        <f t="shared" si="12"/>
        <v>-14200</v>
      </c>
      <c r="L104" s="241">
        <f t="shared" si="13"/>
        <v>-1</v>
      </c>
      <c r="M104" s="210">
        <f t="shared" si="8"/>
        <v>3</v>
      </c>
    </row>
    <row r="105" ht="15.75" spans="2:13">
      <c r="B105" s="249" t="s">
        <v>2223</v>
      </c>
      <c r="C105" s="254">
        <v>14200</v>
      </c>
      <c r="D105" s="254">
        <v>14200</v>
      </c>
      <c r="E105" s="254">
        <v>14200</v>
      </c>
      <c r="F105" s="223">
        <v>1</v>
      </c>
      <c r="G105" s="222">
        <v>14200</v>
      </c>
      <c r="H105" s="223"/>
      <c r="I105" s="244"/>
      <c r="J105" s="244"/>
      <c r="K105" s="222">
        <f t="shared" si="12"/>
        <v>-14200</v>
      </c>
      <c r="L105" s="241"/>
      <c r="M105" s="210">
        <f t="shared" si="8"/>
        <v>0</v>
      </c>
    </row>
    <row r="106" s="193" customFormat="1" ht="15.75" spans="2:12">
      <c r="B106" s="252" t="s">
        <v>2224</v>
      </c>
      <c r="C106" s="226">
        <v>2200</v>
      </c>
      <c r="D106" s="226">
        <v>2200</v>
      </c>
      <c r="E106" s="256">
        <v>2200</v>
      </c>
      <c r="F106" s="228">
        <v>1</v>
      </c>
      <c r="G106" s="227">
        <v>2200</v>
      </c>
      <c r="H106" s="223"/>
      <c r="I106" s="226">
        <v>500</v>
      </c>
      <c r="J106" s="226"/>
      <c r="K106" s="227">
        <f t="shared" si="12"/>
        <v>-2200</v>
      </c>
      <c r="L106" s="241"/>
    </row>
    <row r="107" s="193" customFormat="1" ht="15.75" spans="2:12">
      <c r="B107" s="252" t="s">
        <v>2225</v>
      </c>
      <c r="C107" s="226">
        <v>12000</v>
      </c>
      <c r="D107" s="226">
        <v>12000</v>
      </c>
      <c r="E107" s="256">
        <v>12000</v>
      </c>
      <c r="F107" s="228">
        <v>1</v>
      </c>
      <c r="G107" s="227">
        <v>12000</v>
      </c>
      <c r="H107" s="223"/>
      <c r="I107" s="226"/>
      <c r="J107" s="226"/>
      <c r="K107" s="227">
        <f t="shared" si="12"/>
        <v>-12000</v>
      </c>
      <c r="L107" s="241"/>
    </row>
    <row r="108" ht="15.75" spans="2:12">
      <c r="B108" s="257" t="s">
        <v>2226</v>
      </c>
      <c r="C108" s="254">
        <v>202659</v>
      </c>
      <c r="D108" s="254">
        <v>116771</v>
      </c>
      <c r="E108" s="254">
        <v>116866</v>
      </c>
      <c r="F108" s="223">
        <v>1.00081355816084</v>
      </c>
      <c r="G108" s="222">
        <v>62109</v>
      </c>
      <c r="H108" s="223">
        <v>1.13426593860146</v>
      </c>
      <c r="I108" s="254">
        <v>80098</v>
      </c>
      <c r="J108" s="254">
        <v>8653</v>
      </c>
      <c r="K108" s="222">
        <f t="shared" si="12"/>
        <v>-108118</v>
      </c>
      <c r="L108" s="241">
        <f>K108/D108</f>
        <v>-0.925897697202216</v>
      </c>
    </row>
    <row r="109" spans="2:2">
      <c r="B109" s="193" t="s">
        <v>1880</v>
      </c>
    </row>
  </sheetData>
  <autoFilter ref="A6:M109">
    <extLst/>
  </autoFilter>
  <mergeCells count="13">
    <mergeCell ref="B2:J2"/>
    <mergeCell ref="K3:L3"/>
    <mergeCell ref="C4:H4"/>
    <mergeCell ref="I4:L4"/>
    <mergeCell ref="G5:H5"/>
    <mergeCell ref="K5:L5"/>
    <mergeCell ref="B4:B6"/>
    <mergeCell ref="C5:C6"/>
    <mergeCell ref="D5:D6"/>
    <mergeCell ref="E5:E6"/>
    <mergeCell ref="F5:F6"/>
    <mergeCell ref="I5:I6"/>
    <mergeCell ref="J5:J6"/>
  </mergeCells>
  <printOptions horizontalCentered="1"/>
  <pageMargins left="0.200694444444444" right="0.590277777777778" top="0.35" bottom="0.708333333333333" header="0.161111111111111" footer="0.310416666666667"/>
  <pageSetup paperSize="9" fitToHeight="0" orientation="portrait" horizontalDpi="600"/>
  <headerFooter alignWithMargins="0" scaleWithDoc="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254"/>
  <sheetViews>
    <sheetView workbookViewId="0">
      <selection activeCell="C8" sqref="C8"/>
    </sheetView>
  </sheetViews>
  <sheetFormatPr defaultColWidth="9" defaultRowHeight="34" customHeight="1" outlineLevelCol="6"/>
  <cols>
    <col min="1" max="1" width="41.75" customWidth="1"/>
    <col min="2" max="2" width="24.625" customWidth="1"/>
    <col min="3" max="3" width="26.25" customWidth="1"/>
    <col min="4" max="4" width="25.5" customWidth="1"/>
  </cols>
  <sheetData>
    <row r="1" s="191" customFormat="1" ht="21" customHeight="1" spans="1:1">
      <c r="A1" s="193" t="s">
        <v>2307</v>
      </c>
    </row>
    <row r="2" s="192" customFormat="1" customHeight="1" spans="1:7">
      <c r="A2" s="194" t="s">
        <v>2308</v>
      </c>
      <c r="B2" s="195"/>
      <c r="C2" s="195"/>
      <c r="D2" s="195"/>
      <c r="E2" s="196"/>
      <c r="F2" s="196"/>
      <c r="G2" s="196"/>
    </row>
    <row r="3" s="191" customFormat="1" customHeight="1" spans="4:4">
      <c r="D3" s="197" t="s">
        <v>29</v>
      </c>
    </row>
    <row r="4" s="191" customFormat="1" customHeight="1" spans="1:7">
      <c r="A4" s="13" t="s">
        <v>2047</v>
      </c>
      <c r="B4" s="198" t="s">
        <v>34</v>
      </c>
      <c r="C4" s="198" t="s">
        <v>35</v>
      </c>
      <c r="D4" s="199" t="s">
        <v>2048</v>
      </c>
      <c r="G4" s="197"/>
    </row>
    <row r="5" s="191" customFormat="1" customHeight="1" spans="1:4">
      <c r="A5" s="15" t="s">
        <v>2309</v>
      </c>
      <c r="B5" s="200" t="s">
        <v>86</v>
      </c>
      <c r="C5" s="200">
        <v>128470</v>
      </c>
      <c r="D5" s="201"/>
    </row>
    <row r="6" s="191" customFormat="1" customHeight="1" spans="1:4">
      <c r="A6" s="15" t="s">
        <v>2310</v>
      </c>
      <c r="B6" s="200">
        <v>129100</v>
      </c>
      <c r="C6" s="200" t="s">
        <v>86</v>
      </c>
      <c r="D6" s="201"/>
    </row>
    <row r="7" s="191" customFormat="1" customHeight="1" spans="1:6">
      <c r="A7" s="15" t="s">
        <v>2311</v>
      </c>
      <c r="B7" s="202"/>
      <c r="C7" s="202">
        <v>38739</v>
      </c>
      <c r="D7" s="201"/>
      <c r="E7" s="203"/>
      <c r="F7" s="203"/>
    </row>
    <row r="8" s="191" customFormat="1" customHeight="1" spans="1:4">
      <c r="A8" s="204" t="s">
        <v>2052</v>
      </c>
      <c r="B8" s="200"/>
      <c r="C8" s="202">
        <v>0</v>
      </c>
      <c r="D8" s="205"/>
    </row>
    <row r="9" s="191" customFormat="1" customHeight="1" spans="1:4">
      <c r="A9" s="204" t="s">
        <v>2312</v>
      </c>
      <c r="B9" s="206"/>
      <c r="C9" s="202">
        <v>38739</v>
      </c>
      <c r="D9" s="205"/>
    </row>
    <row r="10" s="191" customFormat="1" customHeight="1" spans="1:4">
      <c r="A10" s="15" t="s">
        <v>2313</v>
      </c>
      <c r="B10" s="200"/>
      <c r="C10" s="200">
        <v>14200</v>
      </c>
      <c r="D10" s="201"/>
    </row>
    <row r="11" s="191" customFormat="1" customHeight="1" spans="1:4">
      <c r="A11" s="207" t="s">
        <v>2314</v>
      </c>
      <c r="B11" s="208"/>
      <c r="C11" s="208">
        <v>153009</v>
      </c>
      <c r="D11" s="209"/>
    </row>
    <row r="12" s="191" customFormat="1" customHeight="1" spans="1:4">
      <c r="A12" s="207" t="s">
        <v>2315</v>
      </c>
      <c r="B12" s="208" t="s">
        <v>86</v>
      </c>
      <c r="C12" s="208">
        <v>28339</v>
      </c>
      <c r="D12" s="209"/>
    </row>
    <row r="13" s="191" customFormat="1" customHeight="1" spans="1:4">
      <c r="A13" s="209" t="s">
        <v>2316</v>
      </c>
      <c r="B13" s="208" t="s">
        <v>86</v>
      </c>
      <c r="C13" s="208">
        <v>155100</v>
      </c>
      <c r="D13" s="90" t="s">
        <v>2059</v>
      </c>
    </row>
    <row r="14" s="191" customFormat="1" customHeight="1"/>
    <row r="15" s="191" customFormat="1" customHeight="1"/>
    <row r="16" s="191" customFormat="1" customHeight="1"/>
    <row r="17" s="191" customFormat="1" customHeight="1"/>
    <row r="18" s="191" customFormat="1" customHeight="1"/>
    <row r="19" s="191" customFormat="1" customHeight="1"/>
    <row r="20" s="191" customFormat="1" customHeight="1"/>
    <row r="21" s="191" customFormat="1" customHeight="1"/>
    <row r="22" s="191" customFormat="1" customHeight="1"/>
    <row r="23" s="191" customFormat="1" customHeight="1"/>
    <row r="24" s="191" customFormat="1" customHeight="1"/>
    <row r="25" s="191" customFormat="1" customHeight="1"/>
    <row r="26" s="191" customFormat="1" customHeight="1"/>
    <row r="27" s="191" customFormat="1" customHeight="1"/>
    <row r="28" s="191" customFormat="1" customHeight="1"/>
    <row r="29" s="191" customFormat="1" customHeight="1"/>
    <row r="30" s="191" customFormat="1" customHeight="1"/>
    <row r="31" s="191" customFormat="1" customHeight="1"/>
    <row r="32" s="191" customFormat="1" customHeight="1"/>
    <row r="33" s="191" customFormat="1" customHeight="1"/>
    <row r="34" s="191" customFormat="1" customHeight="1"/>
    <row r="35" s="191" customFormat="1" customHeight="1"/>
    <row r="36" s="191" customFormat="1" customHeight="1"/>
    <row r="37" s="191" customFormat="1" customHeight="1"/>
    <row r="38" s="191" customFormat="1" customHeight="1"/>
    <row r="39" s="191" customFormat="1" customHeight="1"/>
    <row r="40" s="191" customFormat="1" customHeight="1"/>
    <row r="41" s="191" customFormat="1" customHeight="1"/>
    <row r="42" s="191" customFormat="1" customHeight="1"/>
    <row r="43" s="191" customFormat="1" customHeight="1"/>
    <row r="44" s="191" customFormat="1" customHeight="1"/>
    <row r="45" s="191" customFormat="1" customHeight="1"/>
    <row r="46" s="191" customFormat="1" customHeight="1"/>
    <row r="47" s="191" customFormat="1" customHeight="1"/>
    <row r="48" s="191" customFormat="1" customHeight="1"/>
    <row r="49" s="191" customFormat="1" customHeight="1"/>
    <row r="50" s="191" customFormat="1" customHeight="1"/>
    <row r="51" s="191" customFormat="1" customHeight="1"/>
    <row r="52" s="191" customFormat="1" customHeight="1"/>
    <row r="53" s="191" customFormat="1" customHeight="1"/>
    <row r="54" s="191" customFormat="1" customHeight="1"/>
    <row r="55" s="191" customFormat="1" customHeight="1"/>
    <row r="56" s="191" customFormat="1" customHeight="1"/>
    <row r="57" s="191" customFormat="1" customHeight="1"/>
    <row r="58" s="191" customFormat="1" customHeight="1"/>
    <row r="59" s="191" customFormat="1" customHeight="1"/>
    <row r="60" s="191" customFormat="1" customHeight="1"/>
    <row r="61" s="191" customFormat="1" customHeight="1"/>
    <row r="62" s="191" customFormat="1" customHeight="1"/>
    <row r="63" s="191" customFormat="1" customHeight="1"/>
    <row r="64" s="191" customFormat="1" customHeight="1"/>
    <row r="65" s="191" customFormat="1" customHeight="1"/>
    <row r="66" s="191" customFormat="1" customHeight="1"/>
    <row r="67" s="191" customFormat="1" customHeight="1"/>
    <row r="68" s="191" customFormat="1" customHeight="1"/>
    <row r="69" s="191" customFormat="1" customHeight="1"/>
    <row r="70" s="191" customFormat="1" customHeight="1"/>
    <row r="71" s="191" customFormat="1" customHeight="1"/>
    <row r="72" s="191" customFormat="1" customHeight="1"/>
    <row r="73" s="191" customFormat="1" customHeight="1"/>
    <row r="74" s="191" customFormat="1" customHeight="1"/>
    <row r="75" s="191" customFormat="1" customHeight="1"/>
    <row r="76" s="191" customFormat="1" customHeight="1"/>
    <row r="77" s="191" customFormat="1" customHeight="1"/>
    <row r="78" s="191" customFormat="1" customHeight="1"/>
    <row r="79" s="191" customFormat="1" customHeight="1"/>
    <row r="80" s="191" customFormat="1" customHeight="1"/>
    <row r="81" s="191" customFormat="1" customHeight="1"/>
    <row r="82" s="191" customFormat="1" customHeight="1"/>
    <row r="83" s="191" customFormat="1" customHeight="1"/>
    <row r="84" s="191" customFormat="1" customHeight="1"/>
    <row r="85" s="191" customFormat="1" customHeight="1"/>
    <row r="86" s="191" customFormat="1" customHeight="1"/>
    <row r="87" s="191" customFormat="1" customHeight="1"/>
    <row r="88" s="191" customFormat="1" customHeight="1"/>
    <row r="89" s="191" customFormat="1" customHeight="1"/>
    <row r="90" s="191" customFormat="1" customHeight="1"/>
    <row r="91" s="191" customFormat="1" customHeight="1"/>
    <row r="92" s="191" customFormat="1" customHeight="1"/>
    <row r="93" s="191" customFormat="1" customHeight="1"/>
    <row r="94" s="191" customFormat="1" customHeight="1"/>
    <row r="95" s="191" customFormat="1" customHeight="1"/>
    <row r="96" s="191" customFormat="1" customHeight="1"/>
    <row r="97" s="191" customFormat="1" customHeight="1"/>
    <row r="98" s="191" customFormat="1" customHeight="1"/>
    <row r="99" s="191" customFormat="1" customHeight="1"/>
    <row r="100" s="191" customFormat="1" customHeight="1"/>
    <row r="101" s="191" customFormat="1" customHeight="1"/>
    <row r="102" s="191" customFormat="1" customHeight="1"/>
    <row r="103" s="191" customFormat="1" customHeight="1"/>
    <row r="104" s="191" customFormat="1" customHeight="1"/>
    <row r="105" s="191" customFormat="1" customHeight="1"/>
    <row r="106" s="191" customFormat="1" customHeight="1"/>
    <row r="107" s="191" customFormat="1" customHeight="1"/>
    <row r="108" s="191" customFormat="1" customHeight="1"/>
    <row r="109" s="191" customFormat="1" customHeight="1"/>
    <row r="110" s="191" customFormat="1" customHeight="1"/>
    <row r="111" s="191" customFormat="1" customHeight="1"/>
    <row r="112" s="191" customFormat="1" customHeight="1"/>
    <row r="113" s="191" customFormat="1" customHeight="1"/>
    <row r="114" s="191" customFormat="1" customHeight="1"/>
    <row r="115" s="191" customFormat="1" customHeight="1"/>
    <row r="116" s="191" customFormat="1" customHeight="1"/>
    <row r="117" s="191" customFormat="1" customHeight="1"/>
    <row r="118" s="191" customFormat="1" customHeight="1"/>
    <row r="119" s="191" customFormat="1" customHeight="1"/>
    <row r="120" s="191" customFormat="1" customHeight="1"/>
    <row r="121" s="191" customFormat="1" customHeight="1"/>
    <row r="122" s="191" customFormat="1" customHeight="1"/>
    <row r="123" s="191" customFormat="1" customHeight="1"/>
    <row r="124" s="191" customFormat="1" customHeight="1"/>
    <row r="125" s="191" customFormat="1" customHeight="1"/>
    <row r="126" s="191" customFormat="1" customHeight="1"/>
    <row r="127" s="191" customFormat="1" customHeight="1"/>
    <row r="128" s="191" customFormat="1" customHeight="1"/>
    <row r="129" s="191" customFormat="1" customHeight="1"/>
    <row r="130" s="191" customFormat="1" customHeight="1"/>
    <row r="131" s="191" customFormat="1" customHeight="1"/>
    <row r="132" s="191" customFormat="1" customHeight="1"/>
    <row r="133" s="191" customFormat="1" customHeight="1"/>
    <row r="134" s="191" customFormat="1" customHeight="1"/>
    <row r="135" s="191" customFormat="1" customHeight="1"/>
    <row r="136" s="191" customFormat="1" customHeight="1"/>
    <row r="137" s="191" customFormat="1" customHeight="1"/>
    <row r="138" s="191" customFormat="1" customHeight="1"/>
    <row r="139" s="191" customFormat="1" customHeight="1"/>
    <row r="140" s="191" customFormat="1" customHeight="1"/>
    <row r="141" s="191" customFormat="1" customHeight="1"/>
    <row r="142" s="191" customFormat="1" customHeight="1"/>
    <row r="143" s="191" customFormat="1" customHeight="1"/>
    <row r="144" s="191" customFormat="1" customHeight="1"/>
    <row r="145" s="191" customFormat="1" customHeight="1"/>
    <row r="146" s="191" customFormat="1" customHeight="1"/>
    <row r="147" s="191" customFormat="1" customHeight="1"/>
    <row r="148" s="191" customFormat="1" customHeight="1"/>
    <row r="149" s="191" customFormat="1" customHeight="1"/>
    <row r="150" s="191" customFormat="1" customHeight="1"/>
    <row r="151" s="191" customFormat="1" customHeight="1"/>
    <row r="152" s="191" customFormat="1" customHeight="1"/>
    <row r="153" s="191" customFormat="1" customHeight="1"/>
    <row r="154" s="191" customFormat="1" customHeight="1"/>
    <row r="155" s="191" customFormat="1" customHeight="1"/>
    <row r="156" s="191" customFormat="1" customHeight="1"/>
    <row r="157" s="191" customFormat="1" customHeight="1"/>
    <row r="158" s="191" customFormat="1" customHeight="1"/>
    <row r="159" s="191" customFormat="1" customHeight="1"/>
    <row r="160" s="191" customFormat="1" customHeight="1"/>
    <row r="161" s="191" customFormat="1" customHeight="1"/>
    <row r="162" s="191" customFormat="1" customHeight="1"/>
    <row r="163" s="191" customFormat="1" customHeight="1"/>
    <row r="164" s="191" customFormat="1" customHeight="1"/>
    <row r="165" s="191" customFormat="1" customHeight="1"/>
    <row r="166" s="191" customFormat="1" customHeight="1"/>
    <row r="167" s="191" customFormat="1" customHeight="1"/>
    <row r="168" s="191" customFormat="1" customHeight="1"/>
    <row r="169" s="191" customFormat="1" customHeight="1"/>
    <row r="170" s="191" customFormat="1" customHeight="1"/>
    <row r="171" s="191" customFormat="1" customHeight="1"/>
    <row r="172" s="191" customFormat="1" customHeight="1"/>
    <row r="173" s="191" customFormat="1" customHeight="1"/>
    <row r="174" s="191" customFormat="1" customHeight="1"/>
    <row r="175" s="191" customFormat="1" customHeight="1"/>
    <row r="176" s="191" customFormat="1" customHeight="1"/>
    <row r="177" s="191" customFormat="1" customHeight="1"/>
    <row r="178" s="191" customFormat="1" customHeight="1"/>
    <row r="179" s="191" customFormat="1" customHeight="1"/>
    <row r="180" s="191" customFormat="1" customHeight="1"/>
    <row r="181" s="191" customFormat="1" customHeight="1"/>
    <row r="182" s="191" customFormat="1" customHeight="1"/>
    <row r="183" s="191" customFormat="1" customHeight="1"/>
    <row r="184" s="191" customFormat="1" customHeight="1"/>
    <row r="185" s="191" customFormat="1" customHeight="1"/>
    <row r="186" s="191" customFormat="1" customHeight="1"/>
    <row r="187" s="191" customFormat="1" customHeight="1"/>
    <row r="188" s="191" customFormat="1" customHeight="1"/>
    <row r="189" s="191" customFormat="1" customHeight="1"/>
    <row r="190" s="191" customFormat="1" customHeight="1"/>
    <row r="191" s="191" customFormat="1" customHeight="1"/>
    <row r="192" s="191" customFormat="1" customHeight="1"/>
    <row r="193" s="191" customFormat="1" customHeight="1"/>
    <row r="194" s="191" customFormat="1" customHeight="1"/>
    <row r="195" s="191" customFormat="1" customHeight="1"/>
    <row r="196" s="191" customFormat="1" customHeight="1"/>
    <row r="197" s="191" customFormat="1" customHeight="1"/>
    <row r="198" s="191" customFormat="1" customHeight="1"/>
    <row r="199" s="191" customFormat="1" customHeight="1"/>
    <row r="200" s="191" customFormat="1" customHeight="1"/>
    <row r="201" s="191" customFormat="1" customHeight="1"/>
    <row r="202" s="191" customFormat="1" customHeight="1"/>
    <row r="203" s="191" customFormat="1" customHeight="1"/>
    <row r="204" s="191" customFormat="1" customHeight="1"/>
    <row r="205" s="191" customFormat="1" customHeight="1"/>
    <row r="206" s="191" customFormat="1" customHeight="1"/>
    <row r="207" s="191" customFormat="1" customHeight="1"/>
    <row r="208" s="191" customFormat="1" customHeight="1"/>
    <row r="209" s="191" customFormat="1" customHeight="1"/>
    <row r="210" s="191" customFormat="1" customHeight="1"/>
    <row r="211" s="191" customFormat="1" customHeight="1"/>
    <row r="212" s="191" customFormat="1" customHeight="1"/>
    <row r="213" s="191" customFormat="1" customHeight="1"/>
    <row r="214" s="191" customFormat="1" customHeight="1"/>
    <row r="215" s="191" customFormat="1" customHeight="1"/>
    <row r="216" s="191" customFormat="1" customHeight="1"/>
    <row r="217" s="191" customFormat="1" customHeight="1"/>
    <row r="218" s="191" customFormat="1" customHeight="1"/>
    <row r="219" s="191" customFormat="1" customHeight="1"/>
    <row r="220" s="191" customFormat="1" customHeight="1"/>
    <row r="221" s="191" customFormat="1" customHeight="1"/>
    <row r="222" s="191" customFormat="1" customHeight="1"/>
    <row r="223" s="191" customFormat="1" customHeight="1"/>
    <row r="224" s="191" customFormat="1" customHeight="1"/>
    <row r="225" s="191" customFormat="1" customHeight="1"/>
    <row r="226" s="191" customFormat="1" customHeight="1"/>
    <row r="227" s="191" customFormat="1" customHeight="1"/>
    <row r="228" s="191" customFormat="1" customHeight="1"/>
    <row r="229" s="191" customFormat="1" customHeight="1"/>
    <row r="230" s="191" customFormat="1" customHeight="1"/>
    <row r="231" s="191" customFormat="1" customHeight="1"/>
    <row r="232" s="191" customFormat="1" customHeight="1"/>
    <row r="233" s="191" customFormat="1" customHeight="1"/>
    <row r="234" s="191" customFormat="1" customHeight="1"/>
    <row r="235" s="191" customFormat="1" customHeight="1"/>
    <row r="236" s="191" customFormat="1" customHeight="1"/>
    <row r="237" s="191" customFormat="1" customHeight="1"/>
    <row r="238" s="191" customFormat="1" customHeight="1"/>
    <row r="239" s="191" customFormat="1" customHeight="1"/>
    <row r="240" s="191" customFormat="1" customHeight="1"/>
    <row r="241" s="191" customFormat="1" customHeight="1"/>
    <row r="242" s="191" customFormat="1" customHeight="1"/>
    <row r="243" s="191" customFormat="1" customHeight="1"/>
    <row r="244" s="191" customFormat="1" customHeight="1"/>
    <row r="245" s="191" customFormat="1" customHeight="1"/>
    <row r="246" s="191" customFormat="1" customHeight="1"/>
    <row r="247" s="191" customFormat="1" customHeight="1"/>
    <row r="248" s="191" customFormat="1" customHeight="1"/>
    <row r="249" s="191" customFormat="1" customHeight="1"/>
    <row r="250" s="191" customFormat="1" customHeight="1"/>
    <row r="251" s="191" customFormat="1" customHeight="1"/>
    <row r="252" s="191" customFormat="1" customHeight="1"/>
    <row r="253" s="191" customFormat="1" customHeight="1"/>
    <row r="254" s="191" customFormat="1" customHeight="1"/>
  </sheetData>
  <mergeCells count="1">
    <mergeCell ref="A2:D2"/>
  </mergeCells>
  <pageMargins left="0.751388888888889" right="0.751388888888889" top="1" bottom="1" header="0.511805555555556" footer="0.511805555555556"/>
  <pageSetup paperSize="9"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26"/>
  <sheetViews>
    <sheetView workbookViewId="0">
      <selection activeCell="A2" sqref="A2:B2"/>
    </sheetView>
  </sheetViews>
  <sheetFormatPr defaultColWidth="8.1" defaultRowHeight="14.25" outlineLevelCol="1"/>
  <cols>
    <col min="1" max="1" width="28.125" style="81" customWidth="1"/>
    <col min="2" max="2" width="46.35" style="81" customWidth="1"/>
    <col min="3" max="16384" width="8.1" style="81"/>
  </cols>
  <sheetData>
    <row r="1" spans="1:1">
      <c r="A1" s="81" t="s">
        <v>2317</v>
      </c>
    </row>
    <row r="2" ht="60" customHeight="1" spans="1:2">
      <c r="A2" s="181" t="s">
        <v>2318</v>
      </c>
      <c r="B2" s="181"/>
    </row>
    <row r="3" spans="1:2">
      <c r="A3" s="182"/>
      <c r="B3" s="183" t="s">
        <v>29</v>
      </c>
    </row>
    <row r="4" spans="1:2">
      <c r="A4" s="184" t="s">
        <v>2062</v>
      </c>
      <c r="B4" s="184" t="s">
        <v>2063</v>
      </c>
    </row>
    <row r="5" spans="1:2">
      <c r="A5" s="185" t="s">
        <v>2319</v>
      </c>
      <c r="B5" s="186"/>
    </row>
    <row r="6" spans="1:2">
      <c r="A6" s="187" t="s">
        <v>2089</v>
      </c>
      <c r="B6" s="188"/>
    </row>
    <row r="7" spans="1:2">
      <c r="A7" s="187" t="s">
        <v>2090</v>
      </c>
      <c r="B7" s="188"/>
    </row>
    <row r="8" spans="1:2">
      <c r="A8" s="187" t="s">
        <v>2091</v>
      </c>
      <c r="B8" s="188"/>
    </row>
    <row r="9" spans="1:2">
      <c r="A9" s="187" t="s">
        <v>2092</v>
      </c>
      <c r="B9" s="188"/>
    </row>
    <row r="10" spans="1:2">
      <c r="A10" s="187" t="s">
        <v>2093</v>
      </c>
      <c r="B10" s="188"/>
    </row>
    <row r="11" spans="1:2">
      <c r="A11" s="187" t="s">
        <v>2094</v>
      </c>
      <c r="B11" s="188"/>
    </row>
    <row r="12" spans="1:2">
      <c r="A12" s="187" t="s">
        <v>2095</v>
      </c>
      <c r="B12" s="188"/>
    </row>
    <row r="13" spans="1:2">
      <c r="A13" s="187" t="s">
        <v>2096</v>
      </c>
      <c r="B13" s="188"/>
    </row>
    <row r="14" spans="1:2">
      <c r="A14" s="187" t="s">
        <v>2097</v>
      </c>
      <c r="B14" s="188"/>
    </row>
    <row r="15" spans="1:2">
      <c r="A15" s="187" t="s">
        <v>2098</v>
      </c>
      <c r="B15" s="188"/>
    </row>
    <row r="16" spans="1:2">
      <c r="A16" s="187" t="s">
        <v>2099</v>
      </c>
      <c r="B16" s="188"/>
    </row>
    <row r="17" spans="1:2">
      <c r="A17" s="189" t="s">
        <v>2100</v>
      </c>
      <c r="B17" s="188"/>
    </row>
    <row r="18" spans="1:2">
      <c r="A18" s="189" t="s">
        <v>118</v>
      </c>
      <c r="B18" s="188"/>
    </row>
    <row r="19" spans="1:2">
      <c r="A19" s="187" t="s">
        <v>2101</v>
      </c>
      <c r="B19" s="188"/>
    </row>
    <row r="20" spans="1:2">
      <c r="A20" s="187" t="s">
        <v>2102</v>
      </c>
      <c r="B20" s="188"/>
    </row>
    <row r="21" spans="1:2">
      <c r="A21" s="187" t="s">
        <v>2103</v>
      </c>
      <c r="B21" s="188"/>
    </row>
    <row r="22" spans="1:2">
      <c r="A22" s="187" t="s">
        <v>2104</v>
      </c>
      <c r="B22" s="188"/>
    </row>
    <row r="23" spans="1:2">
      <c r="A23" s="187" t="s">
        <v>2105</v>
      </c>
      <c r="B23" s="188"/>
    </row>
    <row r="24" spans="1:2">
      <c r="A24" s="187" t="s">
        <v>893</v>
      </c>
      <c r="B24" s="188"/>
    </row>
    <row r="25" spans="1:2">
      <c r="A25" s="190" t="s">
        <v>2106</v>
      </c>
      <c r="B25" s="186"/>
    </row>
    <row r="26" spans="1:1">
      <c r="A26" s="81" t="s">
        <v>2107</v>
      </c>
    </row>
  </sheetData>
  <mergeCells count="1">
    <mergeCell ref="A2:B2"/>
  </mergeCells>
  <pageMargins left="0.75" right="0.75" top="1" bottom="1" header="0.509027777777778" footer="0.509027777777778"/>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9"/>
  <sheetViews>
    <sheetView workbookViewId="0">
      <selection activeCell="E11" sqref="E11"/>
    </sheetView>
  </sheetViews>
  <sheetFormatPr defaultColWidth="9" defaultRowHeight="14.25"/>
  <cols>
    <col min="1" max="1" width="38.5" style="81" customWidth="1"/>
    <col min="2" max="2" width="10.125" style="81" customWidth="1"/>
    <col min="3" max="3" width="10.125" style="135" customWidth="1"/>
    <col min="4" max="4" width="9" style="136" customWidth="1"/>
    <col min="5" max="5" width="9.5" style="137" customWidth="1"/>
    <col min="6" max="6" width="10.125" style="138" customWidth="1"/>
    <col min="7" max="7" width="10" style="137" customWidth="1"/>
    <col min="8" max="8" width="10.125" style="137" customWidth="1"/>
    <col min="9" max="9" width="10.125" style="138" customWidth="1"/>
    <col min="10" max="10" width="9.75" style="81" hidden="1" customWidth="1"/>
    <col min="11" max="16384" width="9" style="81"/>
  </cols>
  <sheetData>
    <row r="1" ht="23" customHeight="1" spans="1:1">
      <c r="A1" s="81" t="s">
        <v>2320</v>
      </c>
    </row>
    <row r="2" s="81" customFormat="1" ht="24" customHeight="1" spans="1:9">
      <c r="A2" s="139" t="s">
        <v>2321</v>
      </c>
      <c r="B2" s="140"/>
      <c r="C2" s="141"/>
      <c r="D2" s="142"/>
      <c r="E2" s="141"/>
      <c r="F2" s="143"/>
      <c r="G2" s="141"/>
      <c r="H2" s="141"/>
      <c r="I2" s="143"/>
    </row>
    <row r="3" s="81" customFormat="1" spans="1:9">
      <c r="A3" s="144"/>
      <c r="B3" s="144"/>
      <c r="C3" s="145"/>
      <c r="D3" s="146"/>
      <c r="E3" s="147"/>
      <c r="F3" s="148"/>
      <c r="G3" s="147"/>
      <c r="H3" s="149" t="s">
        <v>29</v>
      </c>
      <c r="I3" s="149"/>
    </row>
    <row r="4" s="81" customFormat="1" ht="26.25" customHeight="1" spans="1:10">
      <c r="A4" s="150" t="s">
        <v>2322</v>
      </c>
      <c r="B4" s="151" t="s">
        <v>2323</v>
      </c>
      <c r="C4" s="152"/>
      <c r="D4" s="153"/>
      <c r="E4" s="152"/>
      <c r="F4" s="154"/>
      <c r="G4" s="155" t="s">
        <v>2324</v>
      </c>
      <c r="H4" s="156"/>
      <c r="I4" s="177"/>
      <c r="J4" s="178" t="s">
        <v>2325</v>
      </c>
    </row>
    <row r="5" s="81" customFormat="1" ht="26.25" customHeight="1" spans="1:10">
      <c r="A5" s="150"/>
      <c r="B5" s="157" t="s">
        <v>34</v>
      </c>
      <c r="C5" s="158" t="s">
        <v>35</v>
      </c>
      <c r="D5" s="159" t="s">
        <v>2326</v>
      </c>
      <c r="E5" s="160" t="s">
        <v>2327</v>
      </c>
      <c r="F5" s="161"/>
      <c r="G5" s="162" t="s">
        <v>38</v>
      </c>
      <c r="H5" s="163" t="s">
        <v>2328</v>
      </c>
      <c r="I5" s="179"/>
      <c r="J5" s="180"/>
    </row>
    <row r="6" s="81" customFormat="1" ht="26.25" customHeight="1" spans="1:10">
      <c r="A6" s="150"/>
      <c r="B6" s="164"/>
      <c r="C6" s="165"/>
      <c r="D6" s="166"/>
      <c r="E6" s="167" t="s">
        <v>149</v>
      </c>
      <c r="F6" s="168" t="s">
        <v>2114</v>
      </c>
      <c r="G6" s="169"/>
      <c r="H6" s="163" t="s">
        <v>149</v>
      </c>
      <c r="I6" s="179" t="s">
        <v>2114</v>
      </c>
      <c r="J6" s="180"/>
    </row>
    <row r="7" s="81" customFormat="1" ht="26.25" customHeight="1" spans="1:10">
      <c r="A7" s="170" t="s">
        <v>2329</v>
      </c>
      <c r="B7" s="171">
        <f t="shared" ref="B7:H7" si="0">SUM(B8:B9)</f>
        <v>32640.22</v>
      </c>
      <c r="C7" s="171">
        <f t="shared" si="0"/>
        <v>33224.73</v>
      </c>
      <c r="D7" s="172">
        <f t="shared" ref="D7:D18" si="1">C7/B7</f>
        <v>1.0179076611616</v>
      </c>
      <c r="E7" s="171">
        <f t="shared" ref="E7:E18" si="2">C7-J7</f>
        <v>163.829999999994</v>
      </c>
      <c r="F7" s="172">
        <f t="shared" ref="F7:F18" si="3">E7/J7</f>
        <v>0.00495540048818981</v>
      </c>
      <c r="G7" s="171">
        <f t="shared" si="0"/>
        <v>36755.09</v>
      </c>
      <c r="H7" s="171">
        <f t="shared" si="0"/>
        <v>3530.36</v>
      </c>
      <c r="I7" s="172">
        <f>SUM(H7/C7)</f>
        <v>0.106256995918402</v>
      </c>
      <c r="J7" s="171">
        <f>SUM(J8:J9)</f>
        <v>33060.9</v>
      </c>
    </row>
    <row r="8" s="81" customFormat="1" ht="26.25" customHeight="1" spans="1:10">
      <c r="A8" s="173" t="s">
        <v>2330</v>
      </c>
      <c r="B8" s="174">
        <v>11941.69</v>
      </c>
      <c r="C8" s="174">
        <v>12200.2</v>
      </c>
      <c r="D8" s="172">
        <f t="shared" si="1"/>
        <v>1.02164768973236</v>
      </c>
      <c r="E8" s="175">
        <f t="shared" si="2"/>
        <v>2123.08</v>
      </c>
      <c r="F8" s="172">
        <f t="shared" si="3"/>
        <v>0.21068321107618</v>
      </c>
      <c r="G8" s="174">
        <v>13155.21</v>
      </c>
      <c r="H8" s="171">
        <f t="shared" ref="H8:H18" si="4">G8-C8</f>
        <v>955.009999999998</v>
      </c>
      <c r="I8" s="172">
        <f t="shared" ref="I8:I18" si="5">H8/C8</f>
        <v>0.0782782249471319</v>
      </c>
      <c r="J8" s="174">
        <v>10077.12</v>
      </c>
    </row>
    <row r="9" s="81" customFormat="1" ht="26.25" customHeight="1" spans="1:10">
      <c r="A9" s="176" t="s">
        <v>2331</v>
      </c>
      <c r="B9" s="175">
        <v>20698.53</v>
      </c>
      <c r="C9" s="175">
        <v>21024.53</v>
      </c>
      <c r="D9" s="172">
        <f t="shared" si="1"/>
        <v>1.01574991074245</v>
      </c>
      <c r="E9" s="175">
        <f t="shared" si="2"/>
        <v>-1959.25</v>
      </c>
      <c r="F9" s="172">
        <f t="shared" si="3"/>
        <v>-0.0852448987938451</v>
      </c>
      <c r="G9" s="175">
        <v>23599.88</v>
      </c>
      <c r="H9" s="171">
        <f t="shared" si="4"/>
        <v>2575.35</v>
      </c>
      <c r="I9" s="172">
        <f t="shared" si="5"/>
        <v>0.122492631226477</v>
      </c>
      <c r="J9" s="175">
        <v>22983.78</v>
      </c>
    </row>
    <row r="10" s="81" customFormat="1" ht="26.25" customHeight="1" spans="1:10">
      <c r="A10" s="170" t="s">
        <v>2332</v>
      </c>
      <c r="B10" s="171">
        <f t="shared" ref="B10:G10" si="6">SUM(B11:B12)</f>
        <v>28940.92</v>
      </c>
      <c r="C10" s="171">
        <f t="shared" si="6"/>
        <v>28932.41</v>
      </c>
      <c r="D10" s="172">
        <f t="shared" si="1"/>
        <v>0.999705952678768</v>
      </c>
      <c r="E10" s="171">
        <f t="shared" si="2"/>
        <v>2174.09</v>
      </c>
      <c r="F10" s="172">
        <f t="shared" si="3"/>
        <v>0.0812491217684817</v>
      </c>
      <c r="G10" s="171">
        <f t="shared" si="6"/>
        <v>31939.11</v>
      </c>
      <c r="H10" s="171">
        <f t="shared" si="4"/>
        <v>3006.7</v>
      </c>
      <c r="I10" s="172">
        <f t="shared" si="5"/>
        <v>0.103921519154471</v>
      </c>
      <c r="J10" s="171">
        <f>SUM(J11:J12)</f>
        <v>26758.32</v>
      </c>
    </row>
    <row r="11" s="81" customFormat="1" ht="26.25" customHeight="1" spans="1:10">
      <c r="A11" s="173" t="s">
        <v>2330</v>
      </c>
      <c r="B11" s="174">
        <v>8254.78</v>
      </c>
      <c r="C11" s="174">
        <v>8246.27</v>
      </c>
      <c r="D11" s="172">
        <f t="shared" si="1"/>
        <v>0.998969082156036</v>
      </c>
      <c r="E11" s="175">
        <f t="shared" si="2"/>
        <v>1189.92</v>
      </c>
      <c r="F11" s="172">
        <f t="shared" si="3"/>
        <v>0.168631091144855</v>
      </c>
      <c r="G11" s="174">
        <v>8864.21</v>
      </c>
      <c r="H11" s="171">
        <f t="shared" si="4"/>
        <v>617.939999999999</v>
      </c>
      <c r="I11" s="172">
        <f t="shared" si="5"/>
        <v>0.0749356982005196</v>
      </c>
      <c r="J11" s="174">
        <v>7056.35</v>
      </c>
    </row>
    <row r="12" s="81" customFormat="1" ht="26.25" customHeight="1" spans="1:10">
      <c r="A12" s="176" t="s">
        <v>2331</v>
      </c>
      <c r="B12" s="175">
        <v>20686.14</v>
      </c>
      <c r="C12" s="175">
        <v>20686.14</v>
      </c>
      <c r="D12" s="172">
        <f t="shared" si="1"/>
        <v>1</v>
      </c>
      <c r="E12" s="175">
        <f t="shared" si="2"/>
        <v>984.169999999998</v>
      </c>
      <c r="F12" s="172">
        <f t="shared" si="3"/>
        <v>0.0499528727330312</v>
      </c>
      <c r="G12" s="175">
        <v>23074.9</v>
      </c>
      <c r="H12" s="171">
        <f t="shared" si="4"/>
        <v>2388.76</v>
      </c>
      <c r="I12" s="172">
        <f t="shared" si="5"/>
        <v>0.115476352765668</v>
      </c>
      <c r="J12" s="175">
        <v>19701.97</v>
      </c>
    </row>
    <row r="13" s="81" customFormat="1" ht="26.25" customHeight="1" spans="1:10">
      <c r="A13" s="170" t="s">
        <v>2333</v>
      </c>
      <c r="B13" s="171">
        <f t="shared" ref="B13:G13" si="7">SUM(B14:B15)</f>
        <v>3699.3</v>
      </c>
      <c r="C13" s="171">
        <f t="shared" si="7"/>
        <v>4292.32</v>
      </c>
      <c r="D13" s="172">
        <f t="shared" si="1"/>
        <v>1.16030600383856</v>
      </c>
      <c r="E13" s="171">
        <f t="shared" si="2"/>
        <v>-2010.26</v>
      </c>
      <c r="F13" s="172">
        <f t="shared" si="3"/>
        <v>-0.318958267883946</v>
      </c>
      <c r="G13" s="171">
        <f t="shared" si="7"/>
        <v>4815.98</v>
      </c>
      <c r="H13" s="171">
        <f t="shared" si="4"/>
        <v>523.66</v>
      </c>
      <c r="I13" s="172">
        <f t="shared" si="5"/>
        <v>0.121999291758303</v>
      </c>
      <c r="J13" s="171">
        <f>SUM(J14:J15)</f>
        <v>6302.58</v>
      </c>
    </row>
    <row r="14" s="81" customFormat="1" ht="26.25" customHeight="1" spans="1:10">
      <c r="A14" s="173" t="s">
        <v>2330</v>
      </c>
      <c r="B14" s="174">
        <f t="shared" ref="B14:G14" si="8">SUM(B8-B11)</f>
        <v>3686.91</v>
      </c>
      <c r="C14" s="174">
        <f t="shared" si="8"/>
        <v>3953.93</v>
      </c>
      <c r="D14" s="172">
        <f t="shared" si="1"/>
        <v>1.07242379119642</v>
      </c>
      <c r="E14" s="175">
        <f t="shared" si="2"/>
        <v>933.16</v>
      </c>
      <c r="F14" s="172">
        <f t="shared" si="3"/>
        <v>0.308914614485711</v>
      </c>
      <c r="G14" s="174">
        <f t="shared" si="8"/>
        <v>4291</v>
      </c>
      <c r="H14" s="171">
        <f t="shared" si="4"/>
        <v>337.07</v>
      </c>
      <c r="I14" s="172">
        <f t="shared" si="5"/>
        <v>0.0852493594980183</v>
      </c>
      <c r="J14" s="174">
        <f>SUM(J8-J11)</f>
        <v>3020.77</v>
      </c>
    </row>
    <row r="15" s="81" customFormat="1" ht="26.25" customHeight="1" spans="1:10">
      <c r="A15" s="176" t="s">
        <v>2331</v>
      </c>
      <c r="B15" s="175">
        <f t="shared" ref="B15:G15" si="9">SUM(B9-B12)</f>
        <v>12.3899999999994</v>
      </c>
      <c r="C15" s="175">
        <f t="shared" si="9"/>
        <v>338.389999999999</v>
      </c>
      <c r="D15" s="172">
        <f t="shared" si="1"/>
        <v>27.3115415657801</v>
      </c>
      <c r="E15" s="175">
        <f t="shared" si="2"/>
        <v>-2943.42</v>
      </c>
      <c r="F15" s="172">
        <f t="shared" si="3"/>
        <v>-0.896889216621316</v>
      </c>
      <c r="G15" s="175">
        <f t="shared" si="9"/>
        <v>524.98</v>
      </c>
      <c r="H15" s="171">
        <f t="shared" si="4"/>
        <v>186.59</v>
      </c>
      <c r="I15" s="172">
        <f t="shared" si="5"/>
        <v>0.551405183368304</v>
      </c>
      <c r="J15" s="175">
        <f>SUM(J9-J12)</f>
        <v>3281.81</v>
      </c>
    </row>
    <row r="16" s="81" customFormat="1" ht="26.25" customHeight="1" spans="1:10">
      <c r="A16" s="170" t="s">
        <v>2334</v>
      </c>
      <c r="B16" s="171">
        <f t="shared" ref="B16:G16" si="10">SUM(B17:B18)</f>
        <v>46370.75</v>
      </c>
      <c r="C16" s="171">
        <f t="shared" si="10"/>
        <v>46963.76</v>
      </c>
      <c r="D16" s="172">
        <f t="shared" si="1"/>
        <v>1.01278844961533</v>
      </c>
      <c r="E16" s="171">
        <f t="shared" si="2"/>
        <v>12749.9</v>
      </c>
      <c r="F16" s="172">
        <f t="shared" si="3"/>
        <v>0.372653071006896</v>
      </c>
      <c r="G16" s="171">
        <f t="shared" si="10"/>
        <v>51779.74</v>
      </c>
      <c r="H16" s="171">
        <f t="shared" si="4"/>
        <v>4815.98</v>
      </c>
      <c r="I16" s="172">
        <f t="shared" si="5"/>
        <v>0.102546729648563</v>
      </c>
      <c r="J16" s="171">
        <f>SUM(J17:J18)</f>
        <v>34213.86</v>
      </c>
    </row>
    <row r="17" s="81" customFormat="1" ht="26.25" customHeight="1" spans="1:10">
      <c r="A17" s="173" t="s">
        <v>2330</v>
      </c>
      <c r="B17" s="175">
        <v>24614.27</v>
      </c>
      <c r="C17" s="174">
        <v>24881.28</v>
      </c>
      <c r="D17" s="172">
        <f t="shared" si="1"/>
        <v>1.0108477724507</v>
      </c>
      <c r="E17" s="175">
        <f t="shared" si="2"/>
        <v>8416.51</v>
      </c>
      <c r="F17" s="172">
        <f t="shared" si="3"/>
        <v>0.511182968240674</v>
      </c>
      <c r="G17" s="175">
        <v>29172.28</v>
      </c>
      <c r="H17" s="171">
        <f t="shared" si="4"/>
        <v>4291</v>
      </c>
      <c r="I17" s="172">
        <f t="shared" si="5"/>
        <v>0.172458973171798</v>
      </c>
      <c r="J17" s="174">
        <v>16464.77</v>
      </c>
    </row>
    <row r="18" s="81" customFormat="1" ht="26.25" customHeight="1" spans="1:10">
      <c r="A18" s="176" t="s">
        <v>2331</v>
      </c>
      <c r="B18" s="175">
        <v>21756.48</v>
      </c>
      <c r="C18" s="175">
        <v>22082.48</v>
      </c>
      <c r="D18" s="172">
        <f t="shared" si="1"/>
        <v>1.01498404153613</v>
      </c>
      <c r="E18" s="175">
        <f t="shared" si="2"/>
        <v>4333.39</v>
      </c>
      <c r="F18" s="172">
        <f t="shared" si="3"/>
        <v>0.244147164727882</v>
      </c>
      <c r="G18" s="175">
        <v>22607.46</v>
      </c>
      <c r="H18" s="171">
        <f t="shared" si="4"/>
        <v>524.98</v>
      </c>
      <c r="I18" s="172">
        <f t="shared" si="5"/>
        <v>0.0237735978929903</v>
      </c>
      <c r="J18" s="175">
        <v>17749.09</v>
      </c>
    </row>
    <row r="19" s="81" customFormat="1" spans="3:9">
      <c r="C19" s="135"/>
      <c r="D19" s="136"/>
      <c r="E19" s="137"/>
      <c r="F19" s="138"/>
      <c r="G19" s="137"/>
      <c r="H19" s="137"/>
      <c r="I19" s="138"/>
    </row>
  </sheetData>
  <mergeCells count="12">
    <mergeCell ref="A2:I2"/>
    <mergeCell ref="H3:I3"/>
    <mergeCell ref="B4:F4"/>
    <mergeCell ref="G4:I4"/>
    <mergeCell ref="E5:F5"/>
    <mergeCell ref="H5:I5"/>
    <mergeCell ref="A4:A6"/>
    <mergeCell ref="B5:B6"/>
    <mergeCell ref="C5:C6"/>
    <mergeCell ref="D5:D6"/>
    <mergeCell ref="G5:G6"/>
    <mergeCell ref="J4:J6"/>
  </mergeCells>
  <printOptions horizontalCentered="1" verticalCentered="1"/>
  <pageMargins left="0.310416666666667" right="0.279166666666667" top="0.468055555555556" bottom="0.708333333333333" header="0.310416666666667" footer="0.511805555555556"/>
  <pageSetup paperSize="9"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5"/>
  <sheetViews>
    <sheetView workbookViewId="0">
      <selection activeCell="A2" sqref="A2:J2"/>
    </sheetView>
  </sheetViews>
  <sheetFormatPr defaultColWidth="8.1" defaultRowHeight="14.25"/>
  <cols>
    <col min="1" max="9" width="8.1" style="81"/>
    <col min="10" max="10" width="11.3666666666667" style="81" customWidth="1"/>
    <col min="11" max="16384" width="8.1" style="81"/>
  </cols>
  <sheetData>
    <row r="1" spans="1:1">
      <c r="A1" s="81" t="s">
        <v>2335</v>
      </c>
    </row>
    <row r="2" ht="59" customHeight="1" spans="1:10">
      <c r="A2" s="82" t="s">
        <v>2336</v>
      </c>
      <c r="B2" s="82"/>
      <c r="C2" s="82"/>
      <c r="D2" s="82"/>
      <c r="E2" s="82"/>
      <c r="F2" s="82"/>
      <c r="G2" s="82"/>
      <c r="H2" s="82"/>
      <c r="I2" s="82"/>
      <c r="J2" s="82"/>
    </row>
    <row r="3" spans="1:10">
      <c r="A3" s="111"/>
      <c r="B3" s="111"/>
      <c r="C3" s="111"/>
      <c r="D3" s="111"/>
      <c r="E3" s="111"/>
      <c r="F3" s="111"/>
      <c r="G3" s="111"/>
      <c r="H3" s="111"/>
      <c r="I3" s="111"/>
      <c r="J3" s="126" t="s">
        <v>29</v>
      </c>
    </row>
    <row r="4" spans="1:10">
      <c r="A4" s="85" t="s">
        <v>2322</v>
      </c>
      <c r="B4" s="112" t="s">
        <v>2337</v>
      </c>
      <c r="C4" s="113"/>
      <c r="D4" s="113"/>
      <c r="E4" s="113"/>
      <c r="F4" s="114"/>
      <c r="G4" s="115" t="s">
        <v>2338</v>
      </c>
      <c r="H4" s="115"/>
      <c r="I4" s="115"/>
      <c r="J4" s="127" t="s">
        <v>2048</v>
      </c>
    </row>
    <row r="5" spans="1:10">
      <c r="A5" s="85"/>
      <c r="B5" s="115" t="s">
        <v>34</v>
      </c>
      <c r="C5" s="116" t="s">
        <v>35</v>
      </c>
      <c r="D5" s="117" t="s">
        <v>2339</v>
      </c>
      <c r="E5" s="118" t="s">
        <v>2327</v>
      </c>
      <c r="F5" s="118"/>
      <c r="G5" s="119" t="s">
        <v>38</v>
      </c>
      <c r="H5" s="120" t="s">
        <v>2340</v>
      </c>
      <c r="I5" s="120"/>
      <c r="J5" s="128"/>
    </row>
    <row r="6" spans="1:10">
      <c r="A6" s="85"/>
      <c r="B6" s="115"/>
      <c r="C6" s="121"/>
      <c r="D6" s="122"/>
      <c r="E6" s="118" t="s">
        <v>149</v>
      </c>
      <c r="F6" s="118" t="s">
        <v>2114</v>
      </c>
      <c r="G6" s="123"/>
      <c r="H6" s="124" t="s">
        <v>149</v>
      </c>
      <c r="I6" s="124" t="s">
        <v>2114</v>
      </c>
      <c r="J6" s="129"/>
    </row>
    <row r="7" ht="27" spans="1:10">
      <c r="A7" s="91" t="s">
        <v>2341</v>
      </c>
      <c r="B7" s="92"/>
      <c r="C7" s="92"/>
      <c r="D7" s="93"/>
      <c r="E7" s="92"/>
      <c r="F7" s="93"/>
      <c r="G7" s="92"/>
      <c r="H7" s="92"/>
      <c r="I7" s="93"/>
      <c r="J7" s="130"/>
    </row>
    <row r="8" ht="54" spans="1:10">
      <c r="A8" s="91" t="s">
        <v>2342</v>
      </c>
      <c r="B8" s="92"/>
      <c r="C8" s="92"/>
      <c r="D8" s="93"/>
      <c r="E8" s="92"/>
      <c r="F8" s="93"/>
      <c r="G8" s="92"/>
      <c r="H8" s="92"/>
      <c r="I8" s="93"/>
      <c r="J8" s="131"/>
    </row>
    <row r="9" ht="54" spans="1:10">
      <c r="A9" s="91" t="s">
        <v>2343</v>
      </c>
      <c r="B9" s="92"/>
      <c r="C9" s="92"/>
      <c r="D9" s="93"/>
      <c r="E9" s="92"/>
      <c r="F9" s="93"/>
      <c r="G9" s="92"/>
      <c r="H9" s="92"/>
      <c r="I9" s="93"/>
      <c r="J9" s="131"/>
    </row>
    <row r="10" ht="54" spans="1:10">
      <c r="A10" s="91" t="s">
        <v>2344</v>
      </c>
      <c r="B10" s="92"/>
      <c r="C10" s="92"/>
      <c r="D10" s="93"/>
      <c r="E10" s="92"/>
      <c r="F10" s="93"/>
      <c r="G10" s="92"/>
      <c r="H10" s="92"/>
      <c r="I10" s="93"/>
      <c r="J10" s="132"/>
    </row>
    <row r="11" ht="54" spans="1:10">
      <c r="A11" s="91" t="s">
        <v>2345</v>
      </c>
      <c r="B11" s="92"/>
      <c r="C11" s="92"/>
      <c r="D11" s="93"/>
      <c r="E11" s="92"/>
      <c r="F11" s="93"/>
      <c r="G11" s="92"/>
      <c r="H11" s="92"/>
      <c r="I11" s="93"/>
      <c r="J11" s="131"/>
    </row>
    <row r="12" ht="108" spans="1:10">
      <c r="A12" s="125" t="s">
        <v>2346</v>
      </c>
      <c r="B12" s="92"/>
      <c r="C12" s="92"/>
      <c r="D12" s="93"/>
      <c r="E12" s="92"/>
      <c r="F12" s="93"/>
      <c r="G12" s="92"/>
      <c r="H12" s="92"/>
      <c r="I12" s="93"/>
      <c r="J12" s="109"/>
    </row>
    <row r="13" ht="40.5" spans="1:10">
      <c r="A13" s="91" t="s">
        <v>2347</v>
      </c>
      <c r="B13" s="92"/>
      <c r="C13" s="92"/>
      <c r="D13" s="93"/>
      <c r="E13" s="92"/>
      <c r="F13" s="93"/>
      <c r="G13" s="92"/>
      <c r="H13" s="92"/>
      <c r="I13" s="93"/>
      <c r="J13" s="133"/>
    </row>
    <row r="14" ht="94.5" spans="1:10">
      <c r="A14" s="125" t="s">
        <v>2348</v>
      </c>
      <c r="B14" s="92"/>
      <c r="C14" s="92"/>
      <c r="D14" s="93"/>
      <c r="E14" s="92"/>
      <c r="F14" s="93"/>
      <c r="G14" s="92"/>
      <c r="H14" s="92"/>
      <c r="I14" s="93"/>
      <c r="J14" s="109"/>
    </row>
    <row r="15" ht="94.5" spans="1:10">
      <c r="A15" s="125" t="s">
        <v>2349</v>
      </c>
      <c r="B15" s="92"/>
      <c r="C15" s="92"/>
      <c r="D15" s="93"/>
      <c r="E15" s="92"/>
      <c r="F15" s="93"/>
      <c r="G15" s="92"/>
      <c r="H15" s="92"/>
      <c r="I15" s="93"/>
      <c r="J15" s="109"/>
    </row>
    <row r="16" ht="40.5" spans="1:10">
      <c r="A16" s="91" t="s">
        <v>2350</v>
      </c>
      <c r="B16" s="92"/>
      <c r="C16" s="92"/>
      <c r="D16" s="93"/>
      <c r="E16" s="92"/>
      <c r="F16" s="93"/>
      <c r="G16" s="92"/>
      <c r="H16" s="92"/>
      <c r="I16" s="93"/>
      <c r="J16" s="133"/>
    </row>
    <row r="17" ht="67.5" spans="1:10">
      <c r="A17" s="91" t="s">
        <v>2351</v>
      </c>
      <c r="B17" s="92"/>
      <c r="C17" s="92"/>
      <c r="D17" s="93"/>
      <c r="E17" s="92"/>
      <c r="F17" s="93"/>
      <c r="G17" s="92"/>
      <c r="H17" s="92"/>
      <c r="I17" s="93"/>
      <c r="J17" s="109"/>
    </row>
    <row r="18" ht="27" spans="1:10">
      <c r="A18" s="91" t="s">
        <v>2352</v>
      </c>
      <c r="B18" s="92"/>
      <c r="C18" s="92"/>
      <c r="D18" s="93"/>
      <c r="E18" s="92"/>
      <c r="F18" s="93"/>
      <c r="G18" s="92"/>
      <c r="H18" s="92"/>
      <c r="I18" s="93"/>
      <c r="J18" s="109"/>
    </row>
    <row r="19" ht="67.5" spans="1:10">
      <c r="A19" s="125" t="s">
        <v>2353</v>
      </c>
      <c r="B19" s="92"/>
      <c r="C19" s="92"/>
      <c r="D19" s="93"/>
      <c r="E19" s="92"/>
      <c r="F19" s="93"/>
      <c r="G19" s="92"/>
      <c r="H19" s="92"/>
      <c r="I19" s="93"/>
      <c r="J19" s="109"/>
    </row>
    <row r="20" ht="54" spans="1:10">
      <c r="A20" s="91" t="s">
        <v>2354</v>
      </c>
      <c r="B20" s="92"/>
      <c r="C20" s="92"/>
      <c r="D20" s="93"/>
      <c r="E20" s="92"/>
      <c r="F20" s="93"/>
      <c r="G20" s="92"/>
      <c r="H20" s="92"/>
      <c r="I20" s="93"/>
      <c r="J20" s="134"/>
    </row>
    <row r="21" ht="54" spans="1:10">
      <c r="A21" s="100" t="s">
        <v>2355</v>
      </c>
      <c r="B21" s="101"/>
      <c r="C21" s="101"/>
      <c r="D21" s="102"/>
      <c r="E21" s="101"/>
      <c r="F21" s="102"/>
      <c r="G21" s="101"/>
      <c r="H21" s="101"/>
      <c r="I21" s="102"/>
      <c r="J21" s="130"/>
    </row>
    <row r="22" ht="27" spans="1:10">
      <c r="A22" s="100" t="s">
        <v>2134</v>
      </c>
      <c r="B22" s="101"/>
      <c r="C22" s="101"/>
      <c r="D22" s="102"/>
      <c r="E22" s="101"/>
      <c r="F22" s="102"/>
      <c r="G22" s="101"/>
      <c r="H22" s="101"/>
      <c r="I22" s="102"/>
      <c r="J22" s="130"/>
    </row>
    <row r="23" ht="40.5" spans="1:10">
      <c r="A23" s="91" t="s">
        <v>2356</v>
      </c>
      <c r="B23" s="92"/>
      <c r="C23" s="92"/>
      <c r="D23" s="93"/>
      <c r="E23" s="92"/>
      <c r="F23" s="93"/>
      <c r="G23" s="92"/>
      <c r="H23" s="92"/>
      <c r="I23" s="93"/>
      <c r="J23" s="131"/>
    </row>
    <row r="24" ht="27" spans="1:10">
      <c r="A24" s="103" t="s">
        <v>2139</v>
      </c>
      <c r="B24" s="101"/>
      <c r="C24" s="101"/>
      <c r="D24" s="102"/>
      <c r="E24" s="101"/>
      <c r="F24" s="102"/>
      <c r="G24" s="101"/>
      <c r="H24" s="101"/>
      <c r="I24" s="102"/>
      <c r="J24" s="131"/>
    </row>
    <row r="25" spans="1:1">
      <c r="A25" s="81" t="s">
        <v>2357</v>
      </c>
    </row>
  </sheetData>
  <mergeCells count="12">
    <mergeCell ref="A2:J2"/>
    <mergeCell ref="A3:I3"/>
    <mergeCell ref="B4:F4"/>
    <mergeCell ref="G4:I4"/>
    <mergeCell ref="E5:F5"/>
    <mergeCell ref="H5:I5"/>
    <mergeCell ref="A4:A6"/>
    <mergeCell ref="B5:B6"/>
    <mergeCell ref="C5:C6"/>
    <mergeCell ref="D5:D6"/>
    <mergeCell ref="G5:G6"/>
    <mergeCell ref="J4:J6"/>
  </mergeCells>
  <pageMargins left="0.75" right="0.75" top="1" bottom="1" header="0.509027777777778" footer="0.509027777777778"/>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0"/>
  <sheetViews>
    <sheetView topLeftCell="A16" workbookViewId="0">
      <selection activeCell="A2" sqref="A2:J2"/>
    </sheetView>
  </sheetViews>
  <sheetFormatPr defaultColWidth="8.1" defaultRowHeight="14.25"/>
  <cols>
    <col min="1" max="9" width="8.1" style="81"/>
    <col min="10" max="10" width="12.825" style="81" customWidth="1"/>
    <col min="11" max="16384" width="8.1" style="81"/>
  </cols>
  <sheetData>
    <row r="1" spans="1:1">
      <c r="A1" s="81" t="s">
        <v>2358</v>
      </c>
    </row>
    <row r="2" ht="20.25" spans="1:10">
      <c r="A2" s="82" t="s">
        <v>2359</v>
      </c>
      <c r="B2" s="82"/>
      <c r="C2" s="82"/>
      <c r="D2" s="82"/>
      <c r="E2" s="82"/>
      <c r="F2" s="82"/>
      <c r="G2" s="82"/>
      <c r="H2" s="82"/>
      <c r="I2" s="82"/>
      <c r="J2" s="82"/>
    </row>
    <row r="3" spans="1:10">
      <c r="A3" s="83"/>
      <c r="B3" s="83"/>
      <c r="C3" s="83"/>
      <c r="D3" s="83"/>
      <c r="E3" s="83"/>
      <c r="F3" s="83"/>
      <c r="G3" s="83"/>
      <c r="H3" s="84"/>
      <c r="I3" s="84"/>
      <c r="J3" s="94" t="s">
        <v>29</v>
      </c>
    </row>
    <row r="4" spans="1:10">
      <c r="A4" s="85" t="s">
        <v>2360</v>
      </c>
      <c r="B4" s="86" t="s">
        <v>2337</v>
      </c>
      <c r="C4" s="86"/>
      <c r="D4" s="86"/>
      <c r="E4" s="86"/>
      <c r="F4" s="86"/>
      <c r="G4" s="87" t="s">
        <v>2361</v>
      </c>
      <c r="H4" s="87"/>
      <c r="I4" s="87"/>
      <c r="J4" s="95"/>
    </row>
    <row r="5" spans="1:10">
      <c r="A5" s="85"/>
      <c r="B5" s="88" t="s">
        <v>34</v>
      </c>
      <c r="C5" s="87" t="s">
        <v>35</v>
      </c>
      <c r="D5" s="87" t="s">
        <v>2339</v>
      </c>
      <c r="E5" s="87" t="s">
        <v>147</v>
      </c>
      <c r="F5" s="87"/>
      <c r="G5" s="87" t="s">
        <v>38</v>
      </c>
      <c r="H5" s="87" t="s">
        <v>2362</v>
      </c>
      <c r="I5" s="87"/>
      <c r="J5" s="96"/>
    </row>
    <row r="6" spans="1:10">
      <c r="A6" s="85"/>
      <c r="B6" s="89"/>
      <c r="C6" s="88"/>
      <c r="D6" s="87"/>
      <c r="E6" s="90" t="s">
        <v>149</v>
      </c>
      <c r="F6" s="90" t="s">
        <v>2114</v>
      </c>
      <c r="G6" s="88"/>
      <c r="H6" s="90" t="s">
        <v>149</v>
      </c>
      <c r="I6" s="90" t="s">
        <v>2114</v>
      </c>
      <c r="J6" s="97"/>
    </row>
    <row r="7" ht="54" spans="1:10">
      <c r="A7" s="91" t="s">
        <v>2363</v>
      </c>
      <c r="B7" s="92"/>
      <c r="C7" s="92"/>
      <c r="D7" s="93"/>
      <c r="E7" s="92"/>
      <c r="F7" s="93"/>
      <c r="G7" s="92"/>
      <c r="H7" s="92"/>
      <c r="I7" s="93"/>
      <c r="J7" s="98"/>
    </row>
    <row r="8" ht="81" spans="1:10">
      <c r="A8" s="91" t="s">
        <v>2364</v>
      </c>
      <c r="B8" s="92"/>
      <c r="C8" s="92"/>
      <c r="D8" s="93"/>
      <c r="E8" s="92"/>
      <c r="F8" s="93"/>
      <c r="G8" s="92"/>
      <c r="H8" s="92"/>
      <c r="I8" s="93"/>
      <c r="J8" s="104"/>
    </row>
    <row r="9" ht="67.5" spans="1:10">
      <c r="A9" s="91" t="s">
        <v>2365</v>
      </c>
      <c r="B9" s="92"/>
      <c r="C9" s="92"/>
      <c r="D9" s="93"/>
      <c r="E9" s="92"/>
      <c r="F9" s="93"/>
      <c r="G9" s="92"/>
      <c r="H9" s="92"/>
      <c r="I9" s="93"/>
      <c r="J9" s="104"/>
    </row>
    <row r="10" ht="94.5" spans="1:10">
      <c r="A10" s="91" t="s">
        <v>2366</v>
      </c>
      <c r="B10" s="92"/>
      <c r="C10" s="92"/>
      <c r="D10" s="93"/>
      <c r="E10" s="92"/>
      <c r="F10" s="93"/>
      <c r="G10" s="92"/>
      <c r="H10" s="92"/>
      <c r="I10" s="93"/>
      <c r="J10" s="105"/>
    </row>
    <row r="11" ht="54" spans="1:10">
      <c r="A11" s="91" t="s">
        <v>2367</v>
      </c>
      <c r="B11" s="92"/>
      <c r="C11" s="92"/>
      <c r="D11" s="93"/>
      <c r="E11" s="92"/>
      <c r="F11" s="93"/>
      <c r="G11" s="92"/>
      <c r="H11" s="92"/>
      <c r="I11" s="93"/>
      <c r="J11" s="104"/>
    </row>
    <row r="12" ht="67.5" spans="1:10">
      <c r="A12" s="91" t="s">
        <v>2368</v>
      </c>
      <c r="B12" s="92"/>
      <c r="C12" s="92"/>
      <c r="D12" s="93"/>
      <c r="E12" s="92"/>
      <c r="F12" s="93"/>
      <c r="G12" s="92"/>
      <c r="H12" s="92"/>
      <c r="I12" s="93"/>
      <c r="J12" s="106"/>
    </row>
    <row r="13" ht="67.5" spans="1:10">
      <c r="A13" s="99" t="s">
        <v>2369</v>
      </c>
      <c r="B13" s="92"/>
      <c r="C13" s="92"/>
      <c r="D13" s="93"/>
      <c r="E13" s="92"/>
      <c r="F13" s="93"/>
      <c r="G13" s="92"/>
      <c r="H13" s="92"/>
      <c r="I13" s="93"/>
      <c r="J13" s="107"/>
    </row>
    <row r="14" ht="67.5" spans="1:10">
      <c r="A14" s="99" t="s">
        <v>2370</v>
      </c>
      <c r="B14" s="92"/>
      <c r="C14" s="92"/>
      <c r="D14" s="93"/>
      <c r="E14" s="92"/>
      <c r="F14" s="93"/>
      <c r="G14" s="92"/>
      <c r="H14" s="92"/>
      <c r="I14" s="93"/>
      <c r="J14" s="104"/>
    </row>
    <row r="15" ht="54" spans="1:10">
      <c r="A15" s="100" t="s">
        <v>2371</v>
      </c>
      <c r="B15" s="101"/>
      <c r="C15" s="101"/>
      <c r="D15" s="102"/>
      <c r="E15" s="101"/>
      <c r="F15" s="102"/>
      <c r="G15" s="101"/>
      <c r="H15" s="101"/>
      <c r="I15" s="102"/>
      <c r="J15" s="108"/>
    </row>
    <row r="16" ht="27" spans="1:10">
      <c r="A16" s="100" t="s">
        <v>900</v>
      </c>
      <c r="B16" s="101"/>
      <c r="C16" s="101"/>
      <c r="D16" s="102"/>
      <c r="E16" s="101"/>
      <c r="F16" s="102"/>
      <c r="G16" s="101"/>
      <c r="H16" s="101"/>
      <c r="I16" s="102"/>
      <c r="J16" s="108"/>
    </row>
    <row r="17" ht="27" spans="1:10">
      <c r="A17" s="91" t="s">
        <v>2372</v>
      </c>
      <c r="B17" s="92"/>
      <c r="C17" s="92"/>
      <c r="D17" s="93"/>
      <c r="E17" s="92"/>
      <c r="F17" s="93"/>
      <c r="G17" s="92"/>
      <c r="H17" s="92"/>
      <c r="I17" s="93"/>
      <c r="J17" s="109"/>
    </row>
    <row r="18" ht="27" spans="1:10">
      <c r="A18" s="91" t="s">
        <v>2373</v>
      </c>
      <c r="B18" s="92"/>
      <c r="C18" s="92"/>
      <c r="D18" s="93"/>
      <c r="E18" s="92"/>
      <c r="F18" s="93"/>
      <c r="G18" s="92"/>
      <c r="H18" s="92"/>
      <c r="I18" s="93"/>
      <c r="J18" s="98"/>
    </row>
    <row r="19" ht="27" spans="1:10">
      <c r="A19" s="103" t="s">
        <v>2226</v>
      </c>
      <c r="B19" s="101"/>
      <c r="C19" s="101"/>
      <c r="D19" s="102"/>
      <c r="E19" s="101"/>
      <c r="F19" s="102"/>
      <c r="G19" s="101"/>
      <c r="H19" s="101"/>
      <c r="I19" s="102"/>
      <c r="J19" s="110"/>
    </row>
    <row r="20" spans="1:1">
      <c r="A20" s="81" t="s">
        <v>2357</v>
      </c>
    </row>
  </sheetData>
  <mergeCells count="10">
    <mergeCell ref="A2:J2"/>
    <mergeCell ref="G4:I4"/>
    <mergeCell ref="E5:F5"/>
    <mergeCell ref="H5:I5"/>
    <mergeCell ref="A4:A6"/>
    <mergeCell ref="B5:B6"/>
    <mergeCell ref="C5:C6"/>
    <mergeCell ref="D5:D6"/>
    <mergeCell ref="G5:G6"/>
    <mergeCell ref="J4:J5"/>
  </mergeCells>
  <pageMargins left="0.75" right="0.75" top="1" bottom="1" header="0.509027777777778" footer="0.509027777777778"/>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8"/>
  <sheetViews>
    <sheetView workbookViewId="0">
      <selection activeCell="F10" sqref="F10"/>
    </sheetView>
  </sheetViews>
  <sheetFormatPr defaultColWidth="8.8" defaultRowHeight="14.25" outlineLevelRow="7"/>
  <cols>
    <col min="10" max="10" width="9.8" customWidth="1"/>
  </cols>
  <sheetData>
    <row r="1" spans="1:1">
      <c r="A1" t="s">
        <v>2374</v>
      </c>
    </row>
    <row r="2" s="81" customFormat="1" ht="63" customHeight="1" spans="1:10">
      <c r="A2" s="82" t="s">
        <v>2375</v>
      </c>
      <c r="B2" s="82"/>
      <c r="C2" s="82"/>
      <c r="D2" s="82"/>
      <c r="E2" s="82"/>
      <c r="F2" s="82"/>
      <c r="G2" s="82"/>
      <c r="H2" s="82"/>
      <c r="I2" s="82"/>
      <c r="J2" s="82"/>
    </row>
    <row r="3" s="81" customFormat="1" ht="27" spans="1:10">
      <c r="A3" s="83"/>
      <c r="B3" s="83"/>
      <c r="C3" s="83"/>
      <c r="D3" s="83"/>
      <c r="E3" s="83"/>
      <c r="F3" s="83"/>
      <c r="G3" s="83"/>
      <c r="H3" s="84"/>
      <c r="I3" s="84"/>
      <c r="J3" s="94" t="s">
        <v>29</v>
      </c>
    </row>
    <row r="4" s="81" customFormat="1" spans="1:10">
      <c r="A4" s="85" t="s">
        <v>2360</v>
      </c>
      <c r="B4" s="86" t="s">
        <v>2337</v>
      </c>
      <c r="C4" s="86"/>
      <c r="D4" s="86"/>
      <c r="E4" s="86"/>
      <c r="F4" s="86"/>
      <c r="G4" s="87" t="s">
        <v>2361</v>
      </c>
      <c r="H4" s="87"/>
      <c r="I4" s="87"/>
      <c r="J4" s="95"/>
    </row>
    <row r="5" s="81" customFormat="1" spans="1:10">
      <c r="A5" s="85"/>
      <c r="B5" s="88" t="s">
        <v>34</v>
      </c>
      <c r="C5" s="87" t="s">
        <v>35</v>
      </c>
      <c r="D5" s="87" t="s">
        <v>2339</v>
      </c>
      <c r="E5" s="87" t="s">
        <v>147</v>
      </c>
      <c r="F5" s="87"/>
      <c r="G5" s="87" t="s">
        <v>38</v>
      </c>
      <c r="H5" s="87" t="s">
        <v>2362</v>
      </c>
      <c r="I5" s="87"/>
      <c r="J5" s="96"/>
    </row>
    <row r="6" s="81" customFormat="1" spans="1:10">
      <c r="A6" s="85"/>
      <c r="B6" s="89"/>
      <c r="C6" s="88"/>
      <c r="D6" s="87"/>
      <c r="E6" s="90" t="s">
        <v>149</v>
      </c>
      <c r="F6" s="90" t="s">
        <v>2114</v>
      </c>
      <c r="G6" s="88"/>
      <c r="H6" s="90" t="s">
        <v>149</v>
      </c>
      <c r="I6" s="90" t="s">
        <v>2114</v>
      </c>
      <c r="J6" s="97"/>
    </row>
    <row r="7" s="81" customFormat="1" spans="1:10">
      <c r="A7" s="91"/>
      <c r="B7" s="92"/>
      <c r="C7" s="92"/>
      <c r="D7" s="93"/>
      <c r="E7" s="92"/>
      <c r="F7" s="93"/>
      <c r="G7" s="92"/>
      <c r="H7" s="92"/>
      <c r="I7" s="93"/>
      <c r="J7" s="98"/>
    </row>
    <row r="8" spans="1:1">
      <c r="A8" s="81" t="s">
        <v>2376</v>
      </c>
    </row>
  </sheetData>
  <mergeCells count="10">
    <mergeCell ref="A2:J2"/>
    <mergeCell ref="G4:I4"/>
    <mergeCell ref="E5:F5"/>
    <mergeCell ref="H5:I5"/>
    <mergeCell ref="A4:A6"/>
    <mergeCell ref="B5:B6"/>
    <mergeCell ref="C5:C6"/>
    <mergeCell ref="D5:D6"/>
    <mergeCell ref="G5:G6"/>
    <mergeCell ref="J4:J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W19"/>
  <sheetViews>
    <sheetView workbookViewId="0">
      <pane ySplit="6" topLeftCell="A12" activePane="bottomLeft" state="frozen"/>
      <selection/>
      <selection pane="bottomLeft" activeCell="E12" sqref="E12"/>
    </sheetView>
  </sheetViews>
  <sheetFormatPr defaultColWidth="9" defaultRowHeight="12"/>
  <cols>
    <col min="1" max="1" width="3.25" style="23" customWidth="1"/>
    <col min="2" max="2" width="6.25" style="24" customWidth="1"/>
    <col min="3" max="3" width="8.25" style="25" customWidth="1"/>
    <col min="4" max="4" width="5.375" style="23" customWidth="1"/>
    <col min="5" max="5" width="22.7083333333333" style="24" customWidth="1"/>
    <col min="6" max="6" width="7.375" style="26" customWidth="1"/>
    <col min="7" max="7" width="6.73333333333333" style="26" customWidth="1"/>
    <col min="8" max="8" width="9.675" style="26" customWidth="1"/>
    <col min="9" max="9" width="6.25" style="26" customWidth="1"/>
    <col min="10" max="10" width="7" style="26" customWidth="1"/>
    <col min="11" max="11" width="5.375" style="26" customWidth="1"/>
    <col min="12" max="12" width="6.3" style="27" customWidth="1"/>
    <col min="13" max="13" width="6.725" style="26" customWidth="1"/>
    <col min="14" max="14" width="3.875" style="26" customWidth="1"/>
    <col min="15" max="15" width="3.625" style="26" customWidth="1"/>
    <col min="16" max="16" width="6.875" style="27" customWidth="1"/>
    <col min="17" max="17" width="3.625" style="23" customWidth="1"/>
    <col min="18" max="18" width="6.3" style="26" customWidth="1"/>
    <col min="19" max="19" width="3" style="23" customWidth="1"/>
    <col min="20" max="20" width="6.375" style="26" customWidth="1"/>
    <col min="21" max="21" width="3.875" style="26" customWidth="1"/>
    <col min="22" max="22" width="5.25" style="26" customWidth="1"/>
    <col min="23" max="23" width="3.75" style="25" customWidth="1"/>
    <col min="24" max="16384" width="9" style="25"/>
  </cols>
  <sheetData>
    <row r="1" ht="21" customHeight="1" spans="1:2">
      <c r="A1" s="28" t="s">
        <v>2377</v>
      </c>
      <c r="B1" s="28"/>
    </row>
    <row r="2" ht="26.1" customHeight="1" spans="1:23">
      <c r="A2" s="29" t="s">
        <v>2378</v>
      </c>
      <c r="B2" s="30"/>
      <c r="C2" s="29"/>
      <c r="D2" s="29"/>
      <c r="E2" s="30"/>
      <c r="F2" s="31"/>
      <c r="G2" s="31"/>
      <c r="H2" s="31"/>
      <c r="I2" s="31"/>
      <c r="J2" s="31"/>
      <c r="K2" s="31"/>
      <c r="L2" s="56"/>
      <c r="M2" s="31"/>
      <c r="N2" s="31"/>
      <c r="O2" s="31"/>
      <c r="P2" s="56"/>
      <c r="Q2" s="29"/>
      <c r="R2" s="31"/>
      <c r="S2" s="29"/>
      <c r="T2" s="31"/>
      <c r="U2" s="31"/>
      <c r="V2" s="31"/>
      <c r="W2" s="29"/>
    </row>
    <row r="3" spans="21:22">
      <c r="U3" s="70" t="s">
        <v>29</v>
      </c>
      <c r="V3" s="25"/>
    </row>
    <row r="4" ht="14.1" customHeight="1" spans="1:23">
      <c r="A4" s="32" t="s">
        <v>2379</v>
      </c>
      <c r="B4" s="33" t="s">
        <v>2380</v>
      </c>
      <c r="C4" s="32" t="s">
        <v>2381</v>
      </c>
      <c r="D4" s="34" t="s">
        <v>2382</v>
      </c>
      <c r="E4" s="35" t="s">
        <v>2383</v>
      </c>
      <c r="F4" s="36" t="s">
        <v>2384</v>
      </c>
      <c r="G4" s="36"/>
      <c r="H4" s="36"/>
      <c r="I4" s="36"/>
      <c r="J4" s="36"/>
      <c r="K4" s="36"/>
      <c r="L4" s="57"/>
      <c r="M4" s="36"/>
      <c r="N4" s="58" t="s">
        <v>2385</v>
      </c>
      <c r="O4" s="59"/>
      <c r="P4" s="60"/>
      <c r="Q4" s="59"/>
      <c r="R4" s="59"/>
      <c r="S4" s="59"/>
      <c r="T4" s="59"/>
      <c r="U4" s="71"/>
      <c r="V4" s="72" t="s">
        <v>2386</v>
      </c>
      <c r="W4" s="73"/>
    </row>
    <row r="5" ht="14.1" customHeight="1" spans="1:23">
      <c r="A5" s="37"/>
      <c r="B5" s="38"/>
      <c r="C5" s="37"/>
      <c r="D5" s="39"/>
      <c r="E5" s="40"/>
      <c r="F5" s="36" t="s">
        <v>2387</v>
      </c>
      <c r="G5" s="36"/>
      <c r="H5" s="36" t="s">
        <v>2388</v>
      </c>
      <c r="I5" s="36"/>
      <c r="J5" s="36" t="s">
        <v>2389</v>
      </c>
      <c r="K5" s="36"/>
      <c r="L5" s="57" t="s">
        <v>2390</v>
      </c>
      <c r="M5" s="36"/>
      <c r="N5" s="36" t="s">
        <v>2391</v>
      </c>
      <c r="O5" s="36"/>
      <c r="P5" s="57" t="s">
        <v>2392</v>
      </c>
      <c r="Q5" s="36"/>
      <c r="R5" s="36" t="s">
        <v>2393</v>
      </c>
      <c r="S5" s="36"/>
      <c r="T5" s="36" t="s">
        <v>2394</v>
      </c>
      <c r="U5" s="36"/>
      <c r="V5" s="74"/>
      <c r="W5" s="75"/>
    </row>
    <row r="6" ht="14.1" customHeight="1" spans="1:23">
      <c r="A6" s="41"/>
      <c r="B6" s="42"/>
      <c r="C6" s="41"/>
      <c r="D6" s="43"/>
      <c r="E6" s="44"/>
      <c r="F6" s="36" t="s">
        <v>2395</v>
      </c>
      <c r="G6" s="36" t="s">
        <v>2396</v>
      </c>
      <c r="H6" s="36" t="s">
        <v>2395</v>
      </c>
      <c r="I6" s="36" t="s">
        <v>2396</v>
      </c>
      <c r="J6" s="36" t="s">
        <v>2395</v>
      </c>
      <c r="K6" s="36" t="s">
        <v>2396</v>
      </c>
      <c r="L6" s="57" t="s">
        <v>2395</v>
      </c>
      <c r="M6" s="36" t="s">
        <v>2396</v>
      </c>
      <c r="N6" s="36" t="s">
        <v>2395</v>
      </c>
      <c r="O6" s="36" t="s">
        <v>2396</v>
      </c>
      <c r="P6" s="57" t="s">
        <v>2395</v>
      </c>
      <c r="Q6" s="36" t="s">
        <v>2396</v>
      </c>
      <c r="R6" s="36" t="s">
        <v>2395</v>
      </c>
      <c r="S6" s="36" t="s">
        <v>2396</v>
      </c>
      <c r="T6" s="36" t="s">
        <v>2395</v>
      </c>
      <c r="U6" s="36" t="s">
        <v>2396</v>
      </c>
      <c r="V6" s="36" t="s">
        <v>2395</v>
      </c>
      <c r="W6" s="36" t="s">
        <v>2396</v>
      </c>
    </row>
    <row r="7" s="22" customFormat="1" ht="242" customHeight="1" spans="1:23">
      <c r="A7" s="45">
        <v>1</v>
      </c>
      <c r="B7" s="46" t="s">
        <v>2397</v>
      </c>
      <c r="C7" s="46" t="s">
        <v>2398</v>
      </c>
      <c r="D7" s="47">
        <v>120</v>
      </c>
      <c r="E7" s="46" t="s">
        <v>2399</v>
      </c>
      <c r="F7" s="48" t="s">
        <v>2400</v>
      </c>
      <c r="G7" s="49" t="s">
        <v>2401</v>
      </c>
      <c r="H7" s="50" t="s">
        <v>2402</v>
      </c>
      <c r="I7" s="61">
        <v>1</v>
      </c>
      <c r="J7" s="48" t="s">
        <v>2403</v>
      </c>
      <c r="K7" s="61">
        <v>1</v>
      </c>
      <c r="L7" s="50" t="s">
        <v>2404</v>
      </c>
      <c r="M7" s="55" t="s">
        <v>2405</v>
      </c>
      <c r="N7" s="48"/>
      <c r="O7" s="48"/>
      <c r="P7" s="50"/>
      <c r="Q7" s="76"/>
      <c r="R7" s="55" t="s">
        <v>2406</v>
      </c>
      <c r="S7" s="45" t="s">
        <v>2407</v>
      </c>
      <c r="T7" s="48"/>
      <c r="U7" s="48"/>
      <c r="V7" s="48" t="s">
        <v>2408</v>
      </c>
      <c r="W7" s="77" t="s">
        <v>2409</v>
      </c>
    </row>
    <row r="8" s="22" customFormat="1" ht="191" customHeight="1" spans="1:23">
      <c r="A8" s="45">
        <v>2</v>
      </c>
      <c r="B8" s="46" t="s">
        <v>2410</v>
      </c>
      <c r="C8" s="46" t="s">
        <v>2411</v>
      </c>
      <c r="D8" s="47">
        <v>100</v>
      </c>
      <c r="E8" s="46" t="s">
        <v>2412</v>
      </c>
      <c r="F8" s="48" t="s">
        <v>2413</v>
      </c>
      <c r="G8" s="51" t="s">
        <v>2414</v>
      </c>
      <c r="H8" s="50" t="s">
        <v>2415</v>
      </c>
      <c r="I8" s="62" t="s">
        <v>2409</v>
      </c>
      <c r="J8" s="48" t="s">
        <v>2416</v>
      </c>
      <c r="K8" s="63">
        <f>100%</f>
        <v>1</v>
      </c>
      <c r="L8" s="50" t="s">
        <v>2417</v>
      </c>
      <c r="M8" s="51" t="s">
        <v>2418</v>
      </c>
      <c r="N8" s="48"/>
      <c r="O8" s="48"/>
      <c r="P8" s="50" t="s">
        <v>2419</v>
      </c>
      <c r="Q8" s="45" t="s">
        <v>2420</v>
      </c>
      <c r="R8" s="50"/>
      <c r="S8" s="45"/>
      <c r="T8" s="48"/>
      <c r="U8" s="51"/>
      <c r="V8" s="50" t="s">
        <v>2421</v>
      </c>
      <c r="W8" s="77" t="s">
        <v>2409</v>
      </c>
    </row>
    <row r="9" s="22" customFormat="1" ht="107" customHeight="1" spans="1:23">
      <c r="A9" s="45">
        <v>3</v>
      </c>
      <c r="B9" s="46" t="s">
        <v>2422</v>
      </c>
      <c r="C9" s="46" t="s">
        <v>2423</v>
      </c>
      <c r="D9" s="47">
        <v>254.58</v>
      </c>
      <c r="E9" s="46" t="s">
        <v>2424</v>
      </c>
      <c r="F9" s="48" t="s">
        <v>2425</v>
      </c>
      <c r="G9" s="51" t="s">
        <v>2426</v>
      </c>
      <c r="H9" s="48" t="s">
        <v>2427</v>
      </c>
      <c r="I9" s="48" t="s">
        <v>2428</v>
      </c>
      <c r="J9" s="50" t="s">
        <v>2429</v>
      </c>
      <c r="K9" s="48" t="s">
        <v>2430</v>
      </c>
      <c r="L9" s="50" t="s">
        <v>2431</v>
      </c>
      <c r="M9" s="64" t="s">
        <v>2432</v>
      </c>
      <c r="N9" s="48"/>
      <c r="O9" s="48"/>
      <c r="P9" s="50" t="s">
        <v>2433</v>
      </c>
      <c r="Q9" s="45" t="s">
        <v>2434</v>
      </c>
      <c r="R9" s="48"/>
      <c r="S9" s="45"/>
      <c r="T9" s="48"/>
      <c r="U9" s="51"/>
      <c r="V9" s="50" t="s">
        <v>2435</v>
      </c>
      <c r="W9" s="77" t="s">
        <v>2436</v>
      </c>
    </row>
    <row r="10" s="22" customFormat="1" ht="120" customHeight="1" spans="1:23">
      <c r="A10" s="45">
        <v>4</v>
      </c>
      <c r="B10" s="46" t="s">
        <v>2437</v>
      </c>
      <c r="C10" s="46" t="s">
        <v>2438</v>
      </c>
      <c r="D10" s="47">
        <v>610.9425</v>
      </c>
      <c r="E10" s="46" t="s">
        <v>2439</v>
      </c>
      <c r="F10" s="48" t="s">
        <v>2440</v>
      </c>
      <c r="G10" s="52" t="s">
        <v>2441</v>
      </c>
      <c r="H10" s="48" t="s">
        <v>2442</v>
      </c>
      <c r="I10" s="62" t="s">
        <v>2443</v>
      </c>
      <c r="J10" s="48" t="s">
        <v>2444</v>
      </c>
      <c r="K10" s="48" t="s">
        <v>2445</v>
      </c>
      <c r="L10" s="50" t="s">
        <v>2446</v>
      </c>
      <c r="M10" s="64" t="s">
        <v>2447</v>
      </c>
      <c r="N10" s="48"/>
      <c r="O10" s="48"/>
      <c r="P10" s="50" t="s">
        <v>2448</v>
      </c>
      <c r="Q10" s="45" t="s">
        <v>2443</v>
      </c>
      <c r="R10" s="48" t="s">
        <v>2449</v>
      </c>
      <c r="S10" s="45" t="s">
        <v>2450</v>
      </c>
      <c r="T10" s="48"/>
      <c r="U10" s="51"/>
      <c r="V10" s="48" t="s">
        <v>2451</v>
      </c>
      <c r="W10" s="77" t="s">
        <v>2436</v>
      </c>
    </row>
    <row r="11" s="22" customFormat="1" ht="90" customHeight="1" spans="1:23">
      <c r="A11" s="45">
        <v>5</v>
      </c>
      <c r="B11" s="46" t="s">
        <v>2452</v>
      </c>
      <c r="C11" s="46" t="s">
        <v>2453</v>
      </c>
      <c r="D11" s="47">
        <v>45.6885</v>
      </c>
      <c r="E11" s="46" t="s">
        <v>2454</v>
      </c>
      <c r="F11" s="48" t="s">
        <v>2455</v>
      </c>
      <c r="G11" s="48" t="s">
        <v>2456</v>
      </c>
      <c r="H11" s="48" t="s">
        <v>2457</v>
      </c>
      <c r="I11" s="61">
        <v>1</v>
      </c>
      <c r="J11" s="48" t="s">
        <v>2458</v>
      </c>
      <c r="K11" s="61">
        <v>1</v>
      </c>
      <c r="L11" s="50" t="s">
        <v>2459</v>
      </c>
      <c r="M11" s="52" t="s">
        <v>2460</v>
      </c>
      <c r="N11" s="48"/>
      <c r="O11" s="48"/>
      <c r="P11" s="50" t="s">
        <v>2461</v>
      </c>
      <c r="Q11" s="45" t="s">
        <v>2434</v>
      </c>
      <c r="R11" s="48"/>
      <c r="S11" s="45"/>
      <c r="T11" s="48"/>
      <c r="U11" s="51"/>
      <c r="V11" s="48" t="s">
        <v>2462</v>
      </c>
      <c r="W11" s="77" t="s">
        <v>2463</v>
      </c>
    </row>
    <row r="12" s="22" customFormat="1" ht="141" customHeight="1" spans="1:23">
      <c r="A12" s="45">
        <v>6</v>
      </c>
      <c r="B12" s="46" t="s">
        <v>2464</v>
      </c>
      <c r="C12" s="46" t="s">
        <v>2465</v>
      </c>
      <c r="D12" s="47">
        <v>100</v>
      </c>
      <c r="E12" s="46" t="s">
        <v>2466</v>
      </c>
      <c r="F12" s="48" t="s">
        <v>2467</v>
      </c>
      <c r="G12" s="48" t="s">
        <v>2409</v>
      </c>
      <c r="H12" s="48" t="s">
        <v>2468</v>
      </c>
      <c r="I12" s="65" t="s">
        <v>2469</v>
      </c>
      <c r="J12" s="48" t="s">
        <v>2470</v>
      </c>
      <c r="K12" s="61">
        <v>1</v>
      </c>
      <c r="L12" s="50" t="s">
        <v>2471</v>
      </c>
      <c r="M12" s="51" t="s">
        <v>2472</v>
      </c>
      <c r="N12" s="48" t="s">
        <v>2473</v>
      </c>
      <c r="O12" s="48" t="s">
        <v>2474</v>
      </c>
      <c r="P12" s="50" t="s">
        <v>2475</v>
      </c>
      <c r="Q12" s="78" t="s">
        <v>2476</v>
      </c>
      <c r="R12" s="48" t="s">
        <v>2477</v>
      </c>
      <c r="S12" s="45" t="s">
        <v>2478</v>
      </c>
      <c r="T12" s="48" t="s">
        <v>2479</v>
      </c>
      <c r="U12" s="51" t="s">
        <v>2480</v>
      </c>
      <c r="V12" s="48" t="s">
        <v>2481</v>
      </c>
      <c r="W12" s="77" t="s">
        <v>2409</v>
      </c>
    </row>
    <row r="13" s="22" customFormat="1" ht="98" customHeight="1" spans="1:23">
      <c r="A13" s="45">
        <v>7</v>
      </c>
      <c r="B13" s="53" t="s">
        <v>2482</v>
      </c>
      <c r="C13" s="53" t="s">
        <v>2483</v>
      </c>
      <c r="D13" s="54">
        <v>49.5</v>
      </c>
      <c r="E13" s="53" t="s">
        <v>2484</v>
      </c>
      <c r="F13" s="49" t="s">
        <v>2485</v>
      </c>
      <c r="G13" s="49" t="s">
        <v>2486</v>
      </c>
      <c r="H13" s="49" t="s">
        <v>2487</v>
      </c>
      <c r="I13" s="66">
        <v>1</v>
      </c>
      <c r="J13" s="49" t="s">
        <v>2488</v>
      </c>
      <c r="K13" s="49" t="s">
        <v>2489</v>
      </c>
      <c r="L13" s="67" t="s">
        <v>2490</v>
      </c>
      <c r="M13" s="68" t="s">
        <v>2491</v>
      </c>
      <c r="N13" s="49"/>
      <c r="O13" s="49"/>
      <c r="P13" s="67" t="s">
        <v>2492</v>
      </c>
      <c r="Q13" s="79" t="s">
        <v>2493</v>
      </c>
      <c r="R13" s="49"/>
      <c r="S13" s="79"/>
      <c r="T13" s="49"/>
      <c r="U13" s="49"/>
      <c r="V13" s="49" t="s">
        <v>2494</v>
      </c>
      <c r="W13" s="77" t="s">
        <v>2436</v>
      </c>
    </row>
    <row r="14" s="22" customFormat="1" ht="138" customHeight="1" spans="1:23">
      <c r="A14" s="45">
        <v>8</v>
      </c>
      <c r="B14" s="46" t="s">
        <v>2495</v>
      </c>
      <c r="C14" s="46" t="s">
        <v>2496</v>
      </c>
      <c r="D14" s="47">
        <v>17.69</v>
      </c>
      <c r="E14" s="46" t="s">
        <v>2497</v>
      </c>
      <c r="F14" s="48" t="s">
        <v>2498</v>
      </c>
      <c r="G14" s="50" t="s">
        <v>2499</v>
      </c>
      <c r="H14" s="48" t="s">
        <v>2500</v>
      </c>
      <c r="I14" s="51" t="s">
        <v>2436</v>
      </c>
      <c r="J14" s="48" t="s">
        <v>2501</v>
      </c>
      <c r="K14" s="61">
        <v>1</v>
      </c>
      <c r="L14" s="50" t="s">
        <v>2502</v>
      </c>
      <c r="M14" s="69" t="s">
        <v>2503</v>
      </c>
      <c r="N14" s="48"/>
      <c r="O14" s="48"/>
      <c r="P14" s="50" t="s">
        <v>2504</v>
      </c>
      <c r="Q14" s="45" t="s">
        <v>2505</v>
      </c>
      <c r="R14" s="48"/>
      <c r="S14" s="45"/>
      <c r="T14" s="48"/>
      <c r="U14" s="51"/>
      <c r="V14" s="48" t="s">
        <v>2506</v>
      </c>
      <c r="W14" s="77" t="s">
        <v>2409</v>
      </c>
    </row>
    <row r="15" s="22" customFormat="1" ht="103" customHeight="1" spans="1:23">
      <c r="A15" s="45">
        <v>9</v>
      </c>
      <c r="B15" s="46" t="s">
        <v>2507</v>
      </c>
      <c r="C15" s="46" t="s">
        <v>2508</v>
      </c>
      <c r="D15" s="47">
        <v>26.66</v>
      </c>
      <c r="E15" s="46" t="s">
        <v>2509</v>
      </c>
      <c r="F15" s="48" t="s">
        <v>2510</v>
      </c>
      <c r="G15" s="48" t="s">
        <v>2511</v>
      </c>
      <c r="H15" s="48" t="s">
        <v>2512</v>
      </c>
      <c r="I15" s="65" t="s">
        <v>2513</v>
      </c>
      <c r="J15" s="48" t="s">
        <v>2514</v>
      </c>
      <c r="K15" s="48" t="s">
        <v>2515</v>
      </c>
      <c r="L15" s="50" t="s">
        <v>2516</v>
      </c>
      <c r="M15" s="51" t="s">
        <v>2517</v>
      </c>
      <c r="N15" s="48"/>
      <c r="O15" s="48"/>
      <c r="P15" s="50" t="s">
        <v>2518</v>
      </c>
      <c r="Q15" s="45" t="s">
        <v>2519</v>
      </c>
      <c r="R15" s="48"/>
      <c r="S15" s="45"/>
      <c r="T15" s="48"/>
      <c r="U15" s="51"/>
      <c r="V15" s="48" t="s">
        <v>2520</v>
      </c>
      <c r="W15" s="80">
        <v>1</v>
      </c>
    </row>
    <row r="16" s="22" customFormat="1" ht="118" customHeight="1" spans="1:23">
      <c r="A16" s="45">
        <v>10</v>
      </c>
      <c r="B16" s="46" t="s">
        <v>2521</v>
      </c>
      <c r="C16" s="46" t="s">
        <v>2522</v>
      </c>
      <c r="D16" s="47">
        <v>23.76</v>
      </c>
      <c r="E16" s="46" t="s">
        <v>2523</v>
      </c>
      <c r="F16" s="48" t="s">
        <v>2524</v>
      </c>
      <c r="G16" s="48" t="s">
        <v>2525</v>
      </c>
      <c r="H16" s="48" t="s">
        <v>2526</v>
      </c>
      <c r="I16" s="51" t="s">
        <v>2527</v>
      </c>
      <c r="J16" s="48" t="s">
        <v>2528</v>
      </c>
      <c r="K16" s="48" t="s">
        <v>2529</v>
      </c>
      <c r="L16" s="50" t="s">
        <v>2530</v>
      </c>
      <c r="M16" s="51" t="s">
        <v>2531</v>
      </c>
      <c r="N16" s="48"/>
      <c r="O16" s="48"/>
      <c r="P16" s="50" t="s">
        <v>2532</v>
      </c>
      <c r="Q16" s="77" t="s">
        <v>2409</v>
      </c>
      <c r="R16" s="48"/>
      <c r="S16" s="45"/>
      <c r="T16" s="48"/>
      <c r="U16" s="51"/>
      <c r="V16" s="48" t="s">
        <v>2533</v>
      </c>
      <c r="W16" s="77" t="s">
        <v>2409</v>
      </c>
    </row>
    <row r="17" s="22" customFormat="1" ht="408" customHeight="1" spans="1:23">
      <c r="A17" s="45">
        <v>11</v>
      </c>
      <c r="B17" s="46" t="s">
        <v>2534</v>
      </c>
      <c r="C17" s="46" t="s">
        <v>2535</v>
      </c>
      <c r="D17" s="47">
        <v>215.354</v>
      </c>
      <c r="E17" s="46" t="s">
        <v>2536</v>
      </c>
      <c r="F17" s="55" t="s">
        <v>2537</v>
      </c>
      <c r="G17" s="48" t="s">
        <v>2538</v>
      </c>
      <c r="H17" s="50" t="s">
        <v>2539</v>
      </c>
      <c r="I17" s="65" t="s">
        <v>2540</v>
      </c>
      <c r="J17" s="48" t="s">
        <v>2541</v>
      </c>
      <c r="K17" s="48" t="s">
        <v>2542</v>
      </c>
      <c r="L17" s="50" t="s">
        <v>2543</v>
      </c>
      <c r="M17" s="51" t="s">
        <v>2544</v>
      </c>
      <c r="N17" s="48"/>
      <c r="O17" s="48"/>
      <c r="P17" s="50" t="s">
        <v>2545</v>
      </c>
      <c r="Q17" s="45" t="s">
        <v>2546</v>
      </c>
      <c r="R17" s="48"/>
      <c r="S17" s="45"/>
      <c r="T17" s="48" t="s">
        <v>2547</v>
      </c>
      <c r="U17" s="51" t="s">
        <v>2548</v>
      </c>
      <c r="V17" s="48" t="s">
        <v>2549</v>
      </c>
      <c r="W17" s="77" t="s">
        <v>2409</v>
      </c>
    </row>
    <row r="18" s="22" customFormat="1" ht="149" customHeight="1" spans="1:23">
      <c r="A18" s="45">
        <v>12</v>
      </c>
      <c r="B18" s="46" t="s">
        <v>2550</v>
      </c>
      <c r="C18" s="46" t="s">
        <v>2551</v>
      </c>
      <c r="D18" s="47">
        <v>20</v>
      </c>
      <c r="E18" s="46" t="s">
        <v>2552</v>
      </c>
      <c r="F18" s="48" t="s">
        <v>2553</v>
      </c>
      <c r="G18" s="48" t="s">
        <v>2554</v>
      </c>
      <c r="H18" s="48" t="s">
        <v>2555</v>
      </c>
      <c r="I18" s="62">
        <v>1</v>
      </c>
      <c r="J18" s="48" t="s">
        <v>2556</v>
      </c>
      <c r="K18" s="48" t="s">
        <v>2436</v>
      </c>
      <c r="L18" s="50" t="s">
        <v>2557</v>
      </c>
      <c r="M18" s="51" t="s">
        <v>2558</v>
      </c>
      <c r="N18" s="48"/>
      <c r="O18" s="48"/>
      <c r="P18" s="50" t="s">
        <v>2559</v>
      </c>
      <c r="Q18" s="45" t="s">
        <v>2560</v>
      </c>
      <c r="R18" s="48"/>
      <c r="S18" s="45"/>
      <c r="T18" s="48"/>
      <c r="U18" s="51"/>
      <c r="V18" s="48" t="s">
        <v>2561</v>
      </c>
      <c r="W18" s="77" t="s">
        <v>2409</v>
      </c>
    </row>
    <row r="19" s="22" customFormat="1" ht="207" customHeight="1" spans="1:23">
      <c r="A19" s="45">
        <v>13</v>
      </c>
      <c r="B19" s="46" t="s">
        <v>2562</v>
      </c>
      <c r="C19" s="46" t="s">
        <v>2563</v>
      </c>
      <c r="D19" s="47">
        <v>18.8</v>
      </c>
      <c r="E19" s="46" t="s">
        <v>2564</v>
      </c>
      <c r="F19" s="48" t="s">
        <v>2565</v>
      </c>
      <c r="G19" s="48" t="s">
        <v>2566</v>
      </c>
      <c r="H19" s="48" t="s">
        <v>2567</v>
      </c>
      <c r="I19" s="51" t="s">
        <v>2436</v>
      </c>
      <c r="J19" s="48" t="s">
        <v>2568</v>
      </c>
      <c r="K19" s="48" t="s">
        <v>2436</v>
      </c>
      <c r="L19" s="50" t="s">
        <v>2569</v>
      </c>
      <c r="M19" s="51" t="s">
        <v>2570</v>
      </c>
      <c r="N19" s="48"/>
      <c r="O19" s="48"/>
      <c r="P19" s="50"/>
      <c r="Q19" s="45"/>
      <c r="R19" s="48"/>
      <c r="S19" s="45"/>
      <c r="T19" s="48" t="s">
        <v>2571</v>
      </c>
      <c r="U19" s="51" t="s">
        <v>2572</v>
      </c>
      <c r="V19" s="48" t="s">
        <v>2408</v>
      </c>
      <c r="W19" s="77" t="s">
        <v>2573</v>
      </c>
    </row>
  </sheetData>
  <mergeCells count="18">
    <mergeCell ref="A1:B1"/>
    <mergeCell ref="A2:W2"/>
    <mergeCell ref="F4:M4"/>
    <mergeCell ref="N4:U4"/>
    <mergeCell ref="F5:G5"/>
    <mergeCell ref="H5:I5"/>
    <mergeCell ref="J5:K5"/>
    <mergeCell ref="L5:M5"/>
    <mergeCell ref="N5:O5"/>
    <mergeCell ref="P5:Q5"/>
    <mergeCell ref="R5:S5"/>
    <mergeCell ref="T5:U5"/>
    <mergeCell ref="A4:A6"/>
    <mergeCell ref="B4:B6"/>
    <mergeCell ref="C4:C6"/>
    <mergeCell ref="D4:D6"/>
    <mergeCell ref="E4:E6"/>
    <mergeCell ref="V4:W5"/>
  </mergeCells>
  <pageMargins left="0.161111111111111" right="0.161111111111111" top="0.60625" bottom="0.60625" header="0.511805555555556" footer="0.511805555555556"/>
  <pageSetup paperSize="9" scale="9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B2:I27"/>
  <sheetViews>
    <sheetView topLeftCell="A13" workbookViewId="0">
      <selection activeCell="B27" sqref="B27:I27"/>
    </sheetView>
  </sheetViews>
  <sheetFormatPr defaultColWidth="9" defaultRowHeight="14.25"/>
  <cols>
    <col min="1" max="8" width="9" style="318"/>
    <col min="9" max="9" width="38.25" style="318" customWidth="1"/>
    <col min="10" max="16384" width="9" style="318"/>
  </cols>
  <sheetData>
    <row r="2" ht="31.5" spans="2:9">
      <c r="B2" s="500" t="s">
        <v>2</v>
      </c>
      <c r="C2" s="500"/>
      <c r="D2" s="500"/>
      <c r="E2" s="500"/>
      <c r="F2" s="500"/>
      <c r="G2" s="500"/>
      <c r="H2" s="500"/>
      <c r="I2" s="500"/>
    </row>
    <row r="3" ht="31.5" spans="2:9">
      <c r="B3" s="501"/>
      <c r="C3" s="501"/>
      <c r="D3" s="501"/>
      <c r="E3" s="502"/>
      <c r="F3" s="502"/>
      <c r="G3" s="501"/>
      <c r="H3" s="501"/>
      <c r="I3" s="501"/>
    </row>
    <row r="4" ht="35.25" customHeight="1" spans="2:9">
      <c r="B4" s="503" t="s">
        <v>3</v>
      </c>
      <c r="C4" s="501"/>
      <c r="D4" s="501"/>
      <c r="E4" s="501"/>
      <c r="F4" s="501"/>
      <c r="G4" s="501"/>
      <c r="H4" s="501"/>
      <c r="I4" s="501"/>
    </row>
    <row r="5" ht="35.25" customHeight="1" spans="2:9">
      <c r="B5" s="504" t="s">
        <v>4</v>
      </c>
      <c r="C5" s="504"/>
      <c r="D5" s="504"/>
      <c r="E5" s="504"/>
      <c r="F5" s="504"/>
      <c r="G5" s="504"/>
      <c r="H5" s="504"/>
      <c r="I5" s="504"/>
    </row>
    <row r="6" ht="35.25" customHeight="1" spans="2:9">
      <c r="B6" s="504" t="s">
        <v>5</v>
      </c>
      <c r="C6" s="504"/>
      <c r="D6" s="504"/>
      <c r="E6" s="504"/>
      <c r="F6" s="504"/>
      <c r="G6" s="504"/>
      <c r="H6" s="504"/>
      <c r="I6" s="504"/>
    </row>
    <row r="7" ht="35.25" customHeight="1" spans="2:9">
      <c r="B7" s="504" t="s">
        <v>6</v>
      </c>
      <c r="C7" s="504"/>
      <c r="D7" s="504"/>
      <c r="E7" s="504"/>
      <c r="F7" s="504"/>
      <c r="G7" s="504"/>
      <c r="H7" s="504"/>
      <c r="I7" s="504"/>
    </row>
    <row r="8" ht="35.25" customHeight="1" spans="2:9">
      <c r="B8" s="505" t="s">
        <v>7</v>
      </c>
      <c r="C8" s="504"/>
      <c r="D8" s="504"/>
      <c r="E8" s="504"/>
      <c r="F8" s="504"/>
      <c r="G8" s="504"/>
      <c r="H8" s="504"/>
      <c r="I8" s="504"/>
    </row>
    <row r="9" ht="35.25" customHeight="1" spans="2:9">
      <c r="B9" s="505" t="s">
        <v>8</v>
      </c>
      <c r="C9" s="504"/>
      <c r="D9" s="504"/>
      <c r="E9" s="504"/>
      <c r="F9" s="504"/>
      <c r="G9" s="504"/>
      <c r="H9" s="504"/>
      <c r="I9" s="504"/>
    </row>
    <row r="10" ht="35.25" customHeight="1" spans="2:9">
      <c r="B10" s="504" t="s">
        <v>9</v>
      </c>
      <c r="C10" s="504"/>
      <c r="D10" s="504"/>
      <c r="E10" s="504"/>
      <c r="F10" s="504"/>
      <c r="G10" s="504"/>
      <c r="H10" s="504"/>
      <c r="I10" s="504"/>
    </row>
    <row r="11" ht="35.25" customHeight="1" spans="2:9">
      <c r="B11" s="504" t="s">
        <v>10</v>
      </c>
      <c r="C11" s="504"/>
      <c r="D11" s="504"/>
      <c r="E11" s="504"/>
      <c r="F11" s="504"/>
      <c r="G11" s="504"/>
      <c r="H11" s="504"/>
      <c r="I11" s="504"/>
    </row>
    <row r="12" ht="35.25" customHeight="1" spans="2:9">
      <c r="B12" s="503" t="s">
        <v>11</v>
      </c>
      <c r="C12" s="506"/>
      <c r="D12" s="506"/>
      <c r="E12" s="506"/>
      <c r="F12" s="506"/>
      <c r="G12" s="506"/>
      <c r="H12" s="506"/>
      <c r="I12" s="506"/>
    </row>
    <row r="13" ht="35.25" customHeight="1" spans="2:9">
      <c r="B13" s="507" t="s">
        <v>12</v>
      </c>
      <c r="C13" s="507"/>
      <c r="D13" s="507"/>
      <c r="E13" s="507"/>
      <c r="F13" s="507"/>
      <c r="G13" s="507"/>
      <c r="H13" s="507"/>
      <c r="I13" s="507"/>
    </row>
    <row r="14" ht="35.25" customHeight="1" spans="2:9">
      <c r="B14" s="507" t="s">
        <v>13</v>
      </c>
      <c r="C14" s="507"/>
      <c r="D14" s="507"/>
      <c r="E14" s="507"/>
      <c r="F14" s="507"/>
      <c r="G14" s="507"/>
      <c r="H14" s="507"/>
      <c r="I14" s="507"/>
    </row>
    <row r="15" ht="35.25" customHeight="1" spans="2:9">
      <c r="B15" s="507" t="s">
        <v>14</v>
      </c>
      <c r="C15" s="507"/>
      <c r="D15" s="507"/>
      <c r="E15" s="507"/>
      <c r="F15" s="507"/>
      <c r="G15" s="507"/>
      <c r="H15" s="507"/>
      <c r="I15" s="507"/>
    </row>
    <row r="16" ht="35.25" customHeight="1" spans="2:9">
      <c r="B16" s="504" t="s">
        <v>15</v>
      </c>
      <c r="C16" s="504"/>
      <c r="D16" s="504"/>
      <c r="E16" s="504"/>
      <c r="F16" s="504"/>
      <c r="G16" s="504"/>
      <c r="H16" s="504"/>
      <c r="I16" s="504"/>
    </row>
    <row r="17" ht="35.25" customHeight="1" spans="2:9">
      <c r="B17" s="504" t="s">
        <v>16</v>
      </c>
      <c r="C17" s="504"/>
      <c r="D17" s="504"/>
      <c r="E17" s="504"/>
      <c r="F17" s="504"/>
      <c r="G17" s="504"/>
      <c r="H17" s="504"/>
      <c r="I17" s="504"/>
    </row>
    <row r="18" ht="35.25" customHeight="1" spans="2:9">
      <c r="B18" s="503" t="s">
        <v>17</v>
      </c>
      <c r="C18" s="508"/>
      <c r="D18" s="508"/>
      <c r="E18" s="508"/>
      <c r="F18" s="508"/>
      <c r="G18" s="508"/>
      <c r="H18" s="508"/>
      <c r="I18" s="508"/>
    </row>
    <row r="19" ht="35.25" customHeight="1" spans="2:9">
      <c r="B19" s="509" t="s">
        <v>18</v>
      </c>
      <c r="C19" s="509"/>
      <c r="D19" s="509"/>
      <c r="E19" s="509"/>
      <c r="F19" s="509"/>
      <c r="G19" s="509"/>
      <c r="H19" s="509"/>
      <c r="I19" s="509"/>
    </row>
    <row r="20" ht="35.25" customHeight="1" spans="2:9">
      <c r="B20" s="503" t="s">
        <v>19</v>
      </c>
      <c r="C20" s="509"/>
      <c r="D20" s="509"/>
      <c r="E20" s="509"/>
      <c r="F20" s="509"/>
      <c r="G20" s="509"/>
      <c r="H20" s="509"/>
      <c r="I20" s="509"/>
    </row>
    <row r="21" ht="35.25" customHeight="1" spans="2:9">
      <c r="B21" s="509" t="s">
        <v>20</v>
      </c>
      <c r="C21" s="509"/>
      <c r="D21" s="509"/>
      <c r="E21" s="509"/>
      <c r="F21" s="509"/>
      <c r="G21" s="509"/>
      <c r="H21" s="509"/>
      <c r="I21" s="509"/>
    </row>
    <row r="22" ht="35.25" customHeight="1" spans="2:9">
      <c r="B22" s="509" t="s">
        <v>21</v>
      </c>
      <c r="C22" s="509"/>
      <c r="D22" s="509"/>
      <c r="E22" s="509"/>
      <c r="F22" s="509"/>
      <c r="G22" s="509"/>
      <c r="H22" s="509"/>
      <c r="I22" s="509"/>
    </row>
    <row r="23" ht="35.25" customHeight="1" spans="2:9">
      <c r="B23" s="509" t="s">
        <v>22</v>
      </c>
      <c r="C23" s="509"/>
      <c r="D23" s="509"/>
      <c r="E23" s="509"/>
      <c r="F23" s="509"/>
      <c r="G23" s="509"/>
      <c r="H23" s="509"/>
      <c r="I23" s="509"/>
    </row>
    <row r="24" ht="35.1" customHeight="1" spans="2:2">
      <c r="B24" s="503" t="s">
        <v>23</v>
      </c>
    </row>
    <row r="25" ht="35.25" customHeight="1" spans="2:9">
      <c r="B25" s="509" t="s">
        <v>24</v>
      </c>
      <c r="C25" s="509"/>
      <c r="D25" s="509"/>
      <c r="E25" s="509"/>
      <c r="F25" s="509"/>
      <c r="G25" s="509"/>
      <c r="H25" s="509"/>
      <c r="I25" s="509"/>
    </row>
    <row r="26" ht="35.25" customHeight="1" spans="2:9">
      <c r="B26" s="509" t="s">
        <v>25</v>
      </c>
      <c r="C26" s="509"/>
      <c r="D26" s="509"/>
      <c r="E26" s="509"/>
      <c r="F26" s="509"/>
      <c r="G26" s="509"/>
      <c r="H26" s="509"/>
      <c r="I26" s="509"/>
    </row>
    <row r="27" ht="35.25" customHeight="1" spans="2:9">
      <c r="B27" s="509" t="s">
        <v>26</v>
      </c>
      <c r="C27" s="509"/>
      <c r="D27" s="509"/>
      <c r="E27" s="509"/>
      <c r="F27" s="509"/>
      <c r="G27" s="509"/>
      <c r="H27" s="509"/>
      <c r="I27" s="509"/>
    </row>
  </sheetData>
  <mergeCells count="13">
    <mergeCell ref="B2:I2"/>
    <mergeCell ref="B5:I5"/>
    <mergeCell ref="B6:I6"/>
    <mergeCell ref="B8:I8"/>
    <mergeCell ref="B9:I9"/>
    <mergeCell ref="B10:I10"/>
    <mergeCell ref="B13:I13"/>
    <mergeCell ref="B14:I14"/>
    <mergeCell ref="B16:I16"/>
    <mergeCell ref="B19:I19"/>
    <mergeCell ref="B25:I25"/>
    <mergeCell ref="B26:I26"/>
    <mergeCell ref="B27:I27"/>
  </mergeCells>
  <pageMargins left="0.751388888888889" right="0.161111111111111" top="0.590277777777778" bottom="0.590277777777778" header="0.511805555555556" footer="0.511805555555556"/>
  <pageSetup paperSize="9" scale="95" orientation="landscape"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C25"/>
  <sheetViews>
    <sheetView workbookViewId="0">
      <selection activeCell="B14" sqref="B14"/>
    </sheetView>
  </sheetViews>
  <sheetFormatPr defaultColWidth="8.1" defaultRowHeight="13.5" outlineLevelCol="2"/>
  <cols>
    <col min="1" max="1" width="37.0166666666667" style="6" customWidth="1"/>
    <col min="2" max="3" width="19.9166666666667" style="9" customWidth="1"/>
    <col min="4" max="16384" width="8.1" style="6"/>
  </cols>
  <sheetData>
    <row r="1" s="6" customFormat="1" ht="23.25" customHeight="1" spans="1:3">
      <c r="A1" s="6" t="s">
        <v>2574</v>
      </c>
      <c r="B1" s="9"/>
      <c r="C1" s="9"/>
    </row>
    <row r="2" s="7" customFormat="1" ht="51" customHeight="1" spans="1:3">
      <c r="A2" s="10" t="s">
        <v>2575</v>
      </c>
      <c r="B2" s="10"/>
      <c r="C2" s="10"/>
    </row>
    <row r="3" s="6" customFormat="1" ht="21.95" customHeight="1" spans="1:3">
      <c r="A3" s="11"/>
      <c r="B3" s="9"/>
      <c r="C3" s="12" t="s">
        <v>29</v>
      </c>
    </row>
    <row r="4" s="8" customFormat="1" ht="21.95" customHeight="1" spans="1:3">
      <c r="A4" s="13" t="s">
        <v>2047</v>
      </c>
      <c r="B4" s="14" t="s">
        <v>2576</v>
      </c>
      <c r="C4" s="14" t="s">
        <v>2577</v>
      </c>
    </row>
    <row r="5" s="6" customFormat="1" ht="21.95" customHeight="1" spans="1:3">
      <c r="A5" s="15" t="s">
        <v>2578</v>
      </c>
      <c r="B5" s="16">
        <f>B6+B8</f>
        <v>62423</v>
      </c>
      <c r="C5" s="16">
        <f>C6+C8</f>
        <v>62423</v>
      </c>
    </row>
    <row r="6" s="6" customFormat="1" ht="21.95" customHeight="1" spans="1:3">
      <c r="A6" s="17" t="s">
        <v>2579</v>
      </c>
      <c r="B6" s="18">
        <v>23684</v>
      </c>
      <c r="C6" s="18">
        <f t="shared" ref="C6:C25" si="0">B6</f>
        <v>23684</v>
      </c>
    </row>
    <row r="7" s="6" customFormat="1" ht="21.95" customHeight="1" spans="1:3">
      <c r="A7" s="17" t="s">
        <v>2580</v>
      </c>
      <c r="B7" s="19">
        <v>15800</v>
      </c>
      <c r="C7" s="19">
        <f t="shared" si="0"/>
        <v>15800</v>
      </c>
    </row>
    <row r="8" s="6" customFormat="1" ht="21.95" customHeight="1" spans="1:3">
      <c r="A8" s="17" t="s">
        <v>2581</v>
      </c>
      <c r="B8" s="19">
        <v>38739</v>
      </c>
      <c r="C8" s="19">
        <f t="shared" si="0"/>
        <v>38739</v>
      </c>
    </row>
    <row r="9" s="6" customFormat="1" ht="21.95" customHeight="1" spans="1:3">
      <c r="A9" s="17" t="s">
        <v>2580</v>
      </c>
      <c r="B9" s="19">
        <v>10400</v>
      </c>
      <c r="C9" s="19">
        <f t="shared" si="0"/>
        <v>10400</v>
      </c>
    </row>
    <row r="10" s="6" customFormat="1" ht="21.95" customHeight="1" spans="1:3">
      <c r="A10" s="15" t="s">
        <v>2582</v>
      </c>
      <c r="B10" s="20">
        <f>B11+B12</f>
        <v>30000</v>
      </c>
      <c r="C10" s="20">
        <f t="shared" si="0"/>
        <v>30000</v>
      </c>
    </row>
    <row r="11" s="6" customFormat="1" ht="21.95" customHeight="1" spans="1:3">
      <c r="A11" s="17" t="s">
        <v>2579</v>
      </c>
      <c r="B11" s="19">
        <v>15800</v>
      </c>
      <c r="C11" s="18">
        <f t="shared" si="0"/>
        <v>15800</v>
      </c>
    </row>
    <row r="12" s="6" customFormat="1" ht="21.95" customHeight="1" spans="1:3">
      <c r="A12" s="17" t="s">
        <v>2581</v>
      </c>
      <c r="B12" s="18">
        <v>14200</v>
      </c>
      <c r="C12" s="18">
        <f t="shared" si="0"/>
        <v>14200</v>
      </c>
    </row>
    <row r="13" s="6" customFormat="1" ht="21.95" customHeight="1" spans="1:3">
      <c r="A13" s="15" t="s">
        <v>2583</v>
      </c>
      <c r="B13" s="21">
        <f>B14+B15</f>
        <v>7688</v>
      </c>
      <c r="C13" s="21">
        <f t="shared" si="0"/>
        <v>7688</v>
      </c>
    </row>
    <row r="14" s="6" customFormat="1" ht="21.95" customHeight="1" spans="1:3">
      <c r="A14" s="17" t="s">
        <v>2579</v>
      </c>
      <c r="B14" s="18">
        <v>2790</v>
      </c>
      <c r="C14" s="18">
        <f t="shared" si="0"/>
        <v>2790</v>
      </c>
    </row>
    <row r="15" s="6" customFormat="1" ht="21.95" customHeight="1" spans="1:3">
      <c r="A15" s="17" t="s">
        <v>2581</v>
      </c>
      <c r="B15" s="18">
        <v>4898</v>
      </c>
      <c r="C15" s="18">
        <f t="shared" si="0"/>
        <v>4898</v>
      </c>
    </row>
    <row r="16" s="6" customFormat="1" spans="1:3">
      <c r="A16" s="15" t="s">
        <v>2584</v>
      </c>
      <c r="B16" s="21">
        <f>B17+B20</f>
        <v>8800</v>
      </c>
      <c r="C16" s="21">
        <f t="shared" si="0"/>
        <v>8800</v>
      </c>
    </row>
    <row r="17" s="6" customFormat="1" spans="1:3">
      <c r="A17" s="17" t="s">
        <v>2579</v>
      </c>
      <c r="B17" s="18">
        <v>8300</v>
      </c>
      <c r="C17" s="18">
        <f t="shared" si="0"/>
        <v>8300</v>
      </c>
    </row>
    <row r="18" s="6" customFormat="1" spans="1:3">
      <c r="A18" s="17" t="s">
        <v>2580</v>
      </c>
      <c r="B18" s="18">
        <v>7400</v>
      </c>
      <c r="C18" s="18">
        <f t="shared" si="0"/>
        <v>7400</v>
      </c>
    </row>
    <row r="19" s="6" customFormat="1" spans="1:3">
      <c r="A19" s="17" t="s">
        <v>2585</v>
      </c>
      <c r="B19" s="18">
        <v>900</v>
      </c>
      <c r="C19" s="18">
        <f t="shared" si="0"/>
        <v>900</v>
      </c>
    </row>
    <row r="20" s="6" customFormat="1" spans="1:3">
      <c r="A20" s="17" t="s">
        <v>2581</v>
      </c>
      <c r="B20" s="18">
        <v>500</v>
      </c>
      <c r="C20" s="18">
        <f t="shared" si="0"/>
        <v>500</v>
      </c>
    </row>
    <row r="21" s="6" customFormat="1" spans="1:3">
      <c r="A21" s="17" t="s">
        <v>2580</v>
      </c>
      <c r="B21" s="18">
        <v>400</v>
      </c>
      <c r="C21" s="18">
        <f t="shared" si="0"/>
        <v>400</v>
      </c>
    </row>
    <row r="22" s="6" customFormat="1" spans="1:3">
      <c r="A22" s="17" t="s">
        <v>2585</v>
      </c>
      <c r="B22" s="18">
        <v>100</v>
      </c>
      <c r="C22" s="18">
        <f t="shared" si="0"/>
        <v>100</v>
      </c>
    </row>
    <row r="23" s="6" customFormat="1" spans="1:3">
      <c r="A23" s="15" t="s">
        <v>2586</v>
      </c>
      <c r="B23" s="21">
        <f>B24+B25</f>
        <v>8128</v>
      </c>
      <c r="C23" s="21">
        <f t="shared" si="0"/>
        <v>8128</v>
      </c>
    </row>
    <row r="24" s="6" customFormat="1" ht="17" customHeight="1" spans="1:3">
      <c r="A24" s="17" t="s">
        <v>2579</v>
      </c>
      <c r="B24" s="18">
        <v>2800</v>
      </c>
      <c r="C24" s="18">
        <f t="shared" si="0"/>
        <v>2800</v>
      </c>
    </row>
    <row r="25" s="6" customFormat="1" ht="19" customHeight="1" spans="1:3">
      <c r="A25" s="17" t="s">
        <v>2581</v>
      </c>
      <c r="B25" s="18">
        <v>5328</v>
      </c>
      <c r="C25" s="18">
        <f t="shared" si="0"/>
        <v>5328</v>
      </c>
    </row>
  </sheetData>
  <mergeCells count="1">
    <mergeCell ref="A2:C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F192"/>
  <sheetViews>
    <sheetView tabSelected="1" workbookViewId="0">
      <pane xSplit="1" ySplit="3" topLeftCell="B156" activePane="bottomRight" state="frozen"/>
      <selection/>
      <selection pane="topRight"/>
      <selection pane="bottomLeft"/>
      <selection pane="bottomRight" activeCell="A192" sqref="A192"/>
    </sheetView>
  </sheetViews>
  <sheetFormatPr defaultColWidth="8.1" defaultRowHeight="13.5" outlineLevelCol="5"/>
  <cols>
    <col min="1" max="1" width="87.6" style="1" customWidth="1"/>
    <col min="2" max="2" width="17.1" style="1" customWidth="1"/>
    <col min="3" max="3" width="11.7" style="1" customWidth="1"/>
    <col min="4" max="5" width="22.5" style="1" customWidth="1"/>
    <col min="6" max="6" width="15.2" style="1" customWidth="1"/>
    <col min="7" max="16384" width="8.1" style="1"/>
  </cols>
  <sheetData>
    <row r="1" ht="28" customHeight="1" spans="1:1">
      <c r="A1" s="1" t="s">
        <v>2587</v>
      </c>
    </row>
    <row r="2" ht="36" customHeight="1" spans="1:6">
      <c r="A2" s="2" t="s">
        <v>2588</v>
      </c>
      <c r="B2" s="2"/>
      <c r="C2" s="2"/>
      <c r="D2" s="2"/>
      <c r="E2" s="2"/>
      <c r="F2" s="2"/>
    </row>
    <row r="3" ht="18.75" spans="1:6">
      <c r="A3" s="3" t="s">
        <v>2381</v>
      </c>
      <c r="B3" s="3" t="s">
        <v>2589</v>
      </c>
      <c r="C3" s="3" t="s">
        <v>2590</v>
      </c>
      <c r="D3" s="3" t="s">
        <v>2591</v>
      </c>
      <c r="E3" s="3" t="s">
        <v>2592</v>
      </c>
      <c r="F3" s="3" t="s">
        <v>149</v>
      </c>
    </row>
    <row r="4" spans="1:6">
      <c r="A4" s="4" t="s">
        <v>2593</v>
      </c>
      <c r="B4" s="4" t="s">
        <v>2594</v>
      </c>
      <c r="C4" s="4" t="s">
        <v>2595</v>
      </c>
      <c r="D4" s="4" t="s">
        <v>2596</v>
      </c>
      <c r="E4" s="4" t="s">
        <v>2597</v>
      </c>
      <c r="F4" s="5">
        <v>22610000</v>
      </c>
    </row>
    <row r="5" spans="1:6">
      <c r="A5" s="4" t="s">
        <v>2593</v>
      </c>
      <c r="B5" s="4" t="s">
        <v>2594</v>
      </c>
      <c r="C5" s="4" t="s">
        <v>2595</v>
      </c>
      <c r="D5" s="4" t="s">
        <v>2596</v>
      </c>
      <c r="E5" s="4" t="s">
        <v>2597</v>
      </c>
      <c r="F5" s="5">
        <v>8410000</v>
      </c>
    </row>
    <row r="6" spans="1:6">
      <c r="A6" s="4" t="s">
        <v>2598</v>
      </c>
      <c r="B6" s="4" t="s">
        <v>2599</v>
      </c>
      <c r="C6" s="4" t="s">
        <v>2595</v>
      </c>
      <c r="D6" s="4" t="s">
        <v>2600</v>
      </c>
      <c r="E6" s="4" t="s">
        <v>2601</v>
      </c>
      <c r="F6" s="5">
        <v>627100</v>
      </c>
    </row>
    <row r="7" spans="1:6">
      <c r="A7" s="4" t="s">
        <v>2598</v>
      </c>
      <c r="B7" s="4" t="s">
        <v>2599</v>
      </c>
      <c r="C7" s="4" t="s">
        <v>2595</v>
      </c>
      <c r="D7" s="4" t="s">
        <v>2600</v>
      </c>
      <c r="E7" s="4" t="s">
        <v>2602</v>
      </c>
      <c r="F7" s="5">
        <v>1387200</v>
      </c>
    </row>
    <row r="8" spans="1:6">
      <c r="A8" s="4" t="s">
        <v>2603</v>
      </c>
      <c r="B8" s="4" t="s">
        <v>2604</v>
      </c>
      <c r="C8" s="4" t="s">
        <v>2595</v>
      </c>
      <c r="D8" s="4" t="s">
        <v>2605</v>
      </c>
      <c r="E8" s="4" t="s">
        <v>2606</v>
      </c>
      <c r="F8" s="5">
        <v>640000</v>
      </c>
    </row>
    <row r="9" spans="1:6">
      <c r="A9" s="4" t="s">
        <v>2607</v>
      </c>
      <c r="B9" s="4" t="s">
        <v>2604</v>
      </c>
      <c r="C9" s="4" t="s">
        <v>2595</v>
      </c>
      <c r="D9" s="4" t="s">
        <v>2605</v>
      </c>
      <c r="E9" s="4" t="s">
        <v>2606</v>
      </c>
      <c r="F9" s="5">
        <v>580000</v>
      </c>
    </row>
    <row r="10" spans="1:6">
      <c r="A10" s="4" t="s">
        <v>2608</v>
      </c>
      <c r="B10" s="4" t="s">
        <v>2604</v>
      </c>
      <c r="C10" s="4" t="s">
        <v>2595</v>
      </c>
      <c r="D10" s="4" t="s">
        <v>2609</v>
      </c>
      <c r="E10" s="4" t="s">
        <v>2606</v>
      </c>
      <c r="F10" s="5">
        <v>1619300</v>
      </c>
    </row>
    <row r="11" spans="1:6">
      <c r="A11" s="4" t="s">
        <v>2610</v>
      </c>
      <c r="B11" s="4" t="s">
        <v>2604</v>
      </c>
      <c r="C11" s="4" t="s">
        <v>2595</v>
      </c>
      <c r="D11" s="4" t="s">
        <v>2609</v>
      </c>
      <c r="E11" s="4" t="s">
        <v>2606</v>
      </c>
      <c r="F11" s="5">
        <v>2433300</v>
      </c>
    </row>
    <row r="12" spans="1:6">
      <c r="A12" s="4" t="s">
        <v>2611</v>
      </c>
      <c r="B12" s="4" t="s">
        <v>2599</v>
      </c>
      <c r="C12" s="4" t="s">
        <v>2595</v>
      </c>
      <c r="D12" s="4" t="s">
        <v>2612</v>
      </c>
      <c r="E12" s="4" t="s">
        <v>2613</v>
      </c>
      <c r="F12" s="5">
        <v>14880000</v>
      </c>
    </row>
    <row r="13" spans="1:6">
      <c r="A13" s="4" t="s">
        <v>2614</v>
      </c>
      <c r="B13" s="4" t="s">
        <v>2599</v>
      </c>
      <c r="C13" s="4" t="s">
        <v>2595</v>
      </c>
      <c r="D13" s="4" t="s">
        <v>2612</v>
      </c>
      <c r="E13" s="4" t="s">
        <v>2613</v>
      </c>
      <c r="F13" s="5">
        <v>40760000</v>
      </c>
    </row>
    <row r="14" spans="1:6">
      <c r="A14" s="4" t="s">
        <v>2615</v>
      </c>
      <c r="B14" s="4" t="s">
        <v>2599</v>
      </c>
      <c r="C14" s="4" t="s">
        <v>2595</v>
      </c>
      <c r="D14" s="4" t="s">
        <v>2616</v>
      </c>
      <c r="E14" s="4" t="s">
        <v>2613</v>
      </c>
      <c r="F14" s="5">
        <v>540000</v>
      </c>
    </row>
    <row r="15" spans="1:6">
      <c r="A15" s="4" t="s">
        <v>2615</v>
      </c>
      <c r="B15" s="4" t="s">
        <v>2599</v>
      </c>
      <c r="C15" s="4" t="s">
        <v>2595</v>
      </c>
      <c r="D15" s="4" t="s">
        <v>2617</v>
      </c>
      <c r="E15" s="4" t="s">
        <v>2618</v>
      </c>
      <c r="F15" s="5">
        <v>20840000</v>
      </c>
    </row>
    <row r="16" spans="1:6">
      <c r="A16" s="4" t="s">
        <v>2619</v>
      </c>
      <c r="B16" s="4" t="s">
        <v>2620</v>
      </c>
      <c r="C16" s="4" t="s">
        <v>2595</v>
      </c>
      <c r="D16" s="4" t="s">
        <v>2621</v>
      </c>
      <c r="E16" s="4" t="s">
        <v>2622</v>
      </c>
      <c r="F16" s="5">
        <v>4000</v>
      </c>
    </row>
    <row r="17" spans="1:6">
      <c r="A17" s="4" t="s">
        <v>2623</v>
      </c>
      <c r="B17" s="4" t="s">
        <v>2620</v>
      </c>
      <c r="C17" s="4" t="s">
        <v>2595</v>
      </c>
      <c r="D17" s="4" t="s">
        <v>2624</v>
      </c>
      <c r="E17" s="4" t="s">
        <v>2625</v>
      </c>
      <c r="F17" s="5">
        <v>179597.97</v>
      </c>
    </row>
    <row r="18" spans="1:6">
      <c r="A18" s="4" t="s">
        <v>2623</v>
      </c>
      <c r="B18" s="4" t="s">
        <v>2620</v>
      </c>
      <c r="C18" s="4" t="s">
        <v>2595</v>
      </c>
      <c r="D18" s="4" t="s">
        <v>2624</v>
      </c>
      <c r="E18" s="4" t="s">
        <v>2606</v>
      </c>
      <c r="F18" s="5">
        <v>411223.61</v>
      </c>
    </row>
    <row r="19" spans="1:6">
      <c r="A19" s="4" t="s">
        <v>2626</v>
      </c>
      <c r="B19" s="4" t="s">
        <v>2604</v>
      </c>
      <c r="C19" s="4" t="s">
        <v>2595</v>
      </c>
      <c r="D19" s="4" t="s">
        <v>2627</v>
      </c>
      <c r="E19" s="4" t="s">
        <v>2606</v>
      </c>
      <c r="F19" s="5">
        <v>280000</v>
      </c>
    </row>
    <row r="20" spans="1:6">
      <c r="A20" s="4" t="s">
        <v>2626</v>
      </c>
      <c r="B20" s="4" t="s">
        <v>2604</v>
      </c>
      <c r="C20" s="4" t="s">
        <v>2595</v>
      </c>
      <c r="D20" s="4" t="s">
        <v>2627</v>
      </c>
      <c r="E20" s="4" t="s">
        <v>2606</v>
      </c>
      <c r="F20" s="5">
        <v>30000</v>
      </c>
    </row>
    <row r="21" spans="1:6">
      <c r="A21" s="4" t="s">
        <v>2628</v>
      </c>
      <c r="B21" s="4" t="s">
        <v>2604</v>
      </c>
      <c r="C21" s="4" t="s">
        <v>2595</v>
      </c>
      <c r="D21" s="4" t="s">
        <v>2627</v>
      </c>
      <c r="E21" s="4" t="s">
        <v>2601</v>
      </c>
      <c r="F21" s="5">
        <v>890000</v>
      </c>
    </row>
    <row r="22" spans="1:6">
      <c r="A22" s="4" t="s">
        <v>2628</v>
      </c>
      <c r="B22" s="4" t="s">
        <v>2604</v>
      </c>
      <c r="C22" s="4" t="s">
        <v>2595</v>
      </c>
      <c r="D22" s="4" t="s">
        <v>2627</v>
      </c>
      <c r="E22" s="4" t="s">
        <v>2601</v>
      </c>
      <c r="F22" s="5">
        <v>110000</v>
      </c>
    </row>
    <row r="23" spans="1:6">
      <c r="A23" s="4" t="s">
        <v>2629</v>
      </c>
      <c r="B23" s="4" t="s">
        <v>2630</v>
      </c>
      <c r="C23" s="4" t="s">
        <v>2595</v>
      </c>
      <c r="D23" s="4" t="s">
        <v>2631</v>
      </c>
      <c r="E23" s="4" t="s">
        <v>2632</v>
      </c>
      <c r="F23" s="5">
        <v>48480000</v>
      </c>
    </row>
    <row r="24" spans="1:6">
      <c r="A24" s="4" t="s">
        <v>2629</v>
      </c>
      <c r="B24" s="4" t="s">
        <v>2630</v>
      </c>
      <c r="C24" s="4" t="s">
        <v>2595</v>
      </c>
      <c r="D24" s="4" t="s">
        <v>2631</v>
      </c>
      <c r="E24" s="4" t="s">
        <v>2632</v>
      </c>
      <c r="F24" s="5">
        <v>37180000</v>
      </c>
    </row>
    <row r="25" spans="1:6">
      <c r="A25" s="4" t="s">
        <v>2633</v>
      </c>
      <c r="B25" s="4" t="s">
        <v>2634</v>
      </c>
      <c r="C25" s="4" t="s">
        <v>2595</v>
      </c>
      <c r="D25" s="4" t="s">
        <v>2635</v>
      </c>
      <c r="E25" s="4" t="s">
        <v>2632</v>
      </c>
      <c r="F25" s="5">
        <v>2870000</v>
      </c>
    </row>
    <row r="26" spans="1:6">
      <c r="A26" s="4" t="s">
        <v>2636</v>
      </c>
      <c r="B26" s="4" t="s">
        <v>2634</v>
      </c>
      <c r="C26" s="4" t="s">
        <v>2595</v>
      </c>
      <c r="D26" s="4" t="s">
        <v>2637</v>
      </c>
      <c r="E26" s="4" t="s">
        <v>2632</v>
      </c>
      <c r="F26" s="5">
        <v>80000</v>
      </c>
    </row>
    <row r="27" spans="1:6">
      <c r="A27" s="4" t="s">
        <v>2638</v>
      </c>
      <c r="B27" s="4" t="s">
        <v>2634</v>
      </c>
      <c r="C27" s="4" t="s">
        <v>2595</v>
      </c>
      <c r="D27" s="4" t="s">
        <v>2635</v>
      </c>
      <c r="E27" s="4" t="s">
        <v>2632</v>
      </c>
      <c r="F27" s="5">
        <v>3760000</v>
      </c>
    </row>
    <row r="28" spans="1:6">
      <c r="A28" s="4" t="s">
        <v>2639</v>
      </c>
      <c r="B28" s="4" t="s">
        <v>2634</v>
      </c>
      <c r="C28" s="4" t="s">
        <v>2595</v>
      </c>
      <c r="D28" s="4" t="s">
        <v>2640</v>
      </c>
      <c r="E28" s="4" t="s">
        <v>2632</v>
      </c>
      <c r="F28" s="5">
        <v>2600000</v>
      </c>
    </row>
    <row r="29" spans="1:6">
      <c r="A29" s="4" t="s">
        <v>2641</v>
      </c>
      <c r="B29" s="4" t="s">
        <v>2620</v>
      </c>
      <c r="C29" s="4" t="s">
        <v>2595</v>
      </c>
      <c r="D29" s="4" t="s">
        <v>2642</v>
      </c>
      <c r="E29" s="4" t="s">
        <v>2643</v>
      </c>
      <c r="F29" s="5">
        <v>5000</v>
      </c>
    </row>
    <row r="30" spans="1:6">
      <c r="A30" s="4" t="s">
        <v>2644</v>
      </c>
      <c r="B30" s="4" t="s">
        <v>2630</v>
      </c>
      <c r="C30" s="4" t="s">
        <v>2645</v>
      </c>
      <c r="D30" s="4" t="s">
        <v>2646</v>
      </c>
      <c r="E30" s="4" t="s">
        <v>2632</v>
      </c>
      <c r="F30" s="5">
        <v>1715000</v>
      </c>
    </row>
    <row r="31" spans="1:6">
      <c r="A31" s="4" t="s">
        <v>2644</v>
      </c>
      <c r="B31" s="4" t="s">
        <v>2630</v>
      </c>
      <c r="C31" s="4" t="s">
        <v>2645</v>
      </c>
      <c r="D31" s="4" t="s">
        <v>2647</v>
      </c>
      <c r="E31" s="4" t="s">
        <v>2648</v>
      </c>
      <c r="F31" s="5">
        <v>3796200</v>
      </c>
    </row>
    <row r="32" spans="1:6">
      <c r="A32" s="4" t="s">
        <v>2649</v>
      </c>
      <c r="B32" s="4" t="s">
        <v>2630</v>
      </c>
      <c r="C32" s="4" t="s">
        <v>2595</v>
      </c>
      <c r="D32" s="4" t="s">
        <v>2650</v>
      </c>
      <c r="E32" s="4" t="s">
        <v>2613</v>
      </c>
      <c r="F32" s="5">
        <v>480000</v>
      </c>
    </row>
    <row r="33" spans="1:6">
      <c r="A33" s="4" t="s">
        <v>2649</v>
      </c>
      <c r="B33" s="4" t="s">
        <v>2630</v>
      </c>
      <c r="C33" s="4" t="s">
        <v>2595</v>
      </c>
      <c r="D33" s="4" t="s">
        <v>2651</v>
      </c>
      <c r="E33" s="4" t="s">
        <v>2606</v>
      </c>
      <c r="F33" s="5">
        <v>85700</v>
      </c>
    </row>
    <row r="34" spans="1:6">
      <c r="A34" s="4" t="s">
        <v>2652</v>
      </c>
      <c r="B34" s="4" t="s">
        <v>2630</v>
      </c>
      <c r="C34" s="4" t="s">
        <v>2595</v>
      </c>
      <c r="D34" s="4" t="s">
        <v>2653</v>
      </c>
      <c r="E34" s="4" t="s">
        <v>2602</v>
      </c>
      <c r="F34" s="5">
        <v>415000</v>
      </c>
    </row>
    <row r="35" spans="1:6">
      <c r="A35" s="4" t="s">
        <v>2652</v>
      </c>
      <c r="B35" s="4" t="s">
        <v>2630</v>
      </c>
      <c r="C35" s="4" t="s">
        <v>2595</v>
      </c>
      <c r="D35" s="4" t="s">
        <v>2653</v>
      </c>
      <c r="E35" s="4" t="s">
        <v>2602</v>
      </c>
      <c r="F35" s="5">
        <v>175000</v>
      </c>
    </row>
    <row r="36" spans="1:6">
      <c r="A36" s="4" t="s">
        <v>2654</v>
      </c>
      <c r="B36" s="4" t="s">
        <v>2630</v>
      </c>
      <c r="C36" s="4" t="s">
        <v>2595</v>
      </c>
      <c r="D36" s="4" t="s">
        <v>2655</v>
      </c>
      <c r="E36" s="4" t="s">
        <v>2632</v>
      </c>
      <c r="F36" s="5">
        <v>900000</v>
      </c>
    </row>
    <row r="37" spans="1:6">
      <c r="A37" s="4" t="s">
        <v>2656</v>
      </c>
      <c r="B37" s="4" t="s">
        <v>2630</v>
      </c>
      <c r="C37" s="4" t="s">
        <v>2595</v>
      </c>
      <c r="D37" s="4" t="s">
        <v>2657</v>
      </c>
      <c r="E37" s="4" t="s">
        <v>2613</v>
      </c>
      <c r="F37" s="5">
        <v>58700</v>
      </c>
    </row>
    <row r="38" spans="1:6">
      <c r="A38" s="4" t="s">
        <v>2656</v>
      </c>
      <c r="B38" s="4" t="s">
        <v>2630</v>
      </c>
      <c r="C38" s="4" t="s">
        <v>2595</v>
      </c>
      <c r="D38" s="4" t="s">
        <v>2657</v>
      </c>
      <c r="E38" s="4" t="s">
        <v>2606</v>
      </c>
      <c r="F38" s="5">
        <v>1134000</v>
      </c>
    </row>
    <row r="39" spans="1:6">
      <c r="A39" s="4" t="s">
        <v>2656</v>
      </c>
      <c r="B39" s="4" t="s">
        <v>2630</v>
      </c>
      <c r="C39" s="4" t="s">
        <v>2595</v>
      </c>
      <c r="D39" s="4" t="s">
        <v>2658</v>
      </c>
      <c r="E39" s="4" t="s">
        <v>2602</v>
      </c>
      <c r="F39" s="5">
        <v>60000</v>
      </c>
    </row>
    <row r="40" spans="1:6">
      <c r="A40" s="4" t="s">
        <v>2656</v>
      </c>
      <c r="B40" s="4" t="s">
        <v>2630</v>
      </c>
      <c r="C40" s="4" t="s">
        <v>2595</v>
      </c>
      <c r="D40" s="4" t="s">
        <v>2659</v>
      </c>
      <c r="E40" s="4" t="s">
        <v>2660</v>
      </c>
      <c r="F40" s="5">
        <v>253800</v>
      </c>
    </row>
    <row r="41" spans="1:6">
      <c r="A41" s="4" t="s">
        <v>2656</v>
      </c>
      <c r="B41" s="4" t="s">
        <v>2630</v>
      </c>
      <c r="C41" s="4" t="s">
        <v>2595</v>
      </c>
      <c r="D41" s="4" t="s">
        <v>2661</v>
      </c>
      <c r="E41" s="4" t="s">
        <v>2613</v>
      </c>
      <c r="F41" s="5">
        <v>540000</v>
      </c>
    </row>
    <row r="42" spans="1:6">
      <c r="A42" s="4" t="s">
        <v>2662</v>
      </c>
      <c r="B42" s="4" t="s">
        <v>2630</v>
      </c>
      <c r="C42" s="4" t="s">
        <v>2595</v>
      </c>
      <c r="D42" s="4" t="s">
        <v>2663</v>
      </c>
      <c r="E42" s="4" t="s">
        <v>2632</v>
      </c>
      <c r="F42" s="5">
        <v>340000</v>
      </c>
    </row>
    <row r="43" spans="1:6">
      <c r="A43" s="4" t="s">
        <v>2664</v>
      </c>
      <c r="B43" s="4" t="s">
        <v>2630</v>
      </c>
      <c r="C43" s="4" t="s">
        <v>2595</v>
      </c>
      <c r="D43" s="4" t="s">
        <v>2665</v>
      </c>
      <c r="E43" s="4" t="s">
        <v>2606</v>
      </c>
      <c r="F43" s="5">
        <v>6444000</v>
      </c>
    </row>
    <row r="44" spans="1:6">
      <c r="A44" s="4" t="s">
        <v>2664</v>
      </c>
      <c r="B44" s="4" t="s">
        <v>2630</v>
      </c>
      <c r="C44" s="4" t="s">
        <v>2595</v>
      </c>
      <c r="D44" s="4" t="s">
        <v>2665</v>
      </c>
      <c r="E44" s="4" t="s">
        <v>2613</v>
      </c>
      <c r="F44" s="5">
        <v>17425500</v>
      </c>
    </row>
    <row r="45" spans="1:6">
      <c r="A45" s="4" t="s">
        <v>2664</v>
      </c>
      <c r="B45" s="4" t="s">
        <v>2630</v>
      </c>
      <c r="C45" s="4" t="s">
        <v>2595</v>
      </c>
      <c r="D45" s="4" t="s">
        <v>2650</v>
      </c>
      <c r="E45" s="4" t="s">
        <v>2613</v>
      </c>
      <c r="F45" s="5">
        <v>500000</v>
      </c>
    </row>
    <row r="46" spans="1:6">
      <c r="A46" s="4" t="s">
        <v>2664</v>
      </c>
      <c r="B46" s="4" t="s">
        <v>2630</v>
      </c>
      <c r="C46" s="4" t="s">
        <v>2595</v>
      </c>
      <c r="D46" s="4" t="s">
        <v>2651</v>
      </c>
      <c r="E46" s="4" t="s">
        <v>2602</v>
      </c>
      <c r="F46" s="5">
        <v>27900</v>
      </c>
    </row>
    <row r="47" spans="1:6">
      <c r="A47" s="4" t="s">
        <v>2664</v>
      </c>
      <c r="B47" s="4" t="s">
        <v>2630</v>
      </c>
      <c r="C47" s="4" t="s">
        <v>2595</v>
      </c>
      <c r="D47" s="4" t="s">
        <v>2651</v>
      </c>
      <c r="E47" s="4" t="s">
        <v>2602</v>
      </c>
      <c r="F47" s="5">
        <v>200000</v>
      </c>
    </row>
    <row r="48" spans="1:6">
      <c r="A48" s="4" t="s">
        <v>2664</v>
      </c>
      <c r="B48" s="4" t="s">
        <v>2630</v>
      </c>
      <c r="C48" s="4" t="s">
        <v>2595</v>
      </c>
      <c r="D48" s="4" t="s">
        <v>2666</v>
      </c>
      <c r="E48" s="4" t="s">
        <v>2606</v>
      </c>
      <c r="F48" s="5">
        <v>13496000</v>
      </c>
    </row>
    <row r="49" spans="1:6">
      <c r="A49" s="4" t="s">
        <v>2664</v>
      </c>
      <c r="B49" s="4" t="s">
        <v>2630</v>
      </c>
      <c r="C49" s="4" t="s">
        <v>2595</v>
      </c>
      <c r="D49" s="4" t="s">
        <v>2666</v>
      </c>
      <c r="E49" s="4" t="s">
        <v>2667</v>
      </c>
      <c r="F49" s="5">
        <v>4190000</v>
      </c>
    </row>
    <row r="50" spans="1:6">
      <c r="A50" s="4" t="s">
        <v>2668</v>
      </c>
      <c r="B50" s="4" t="s">
        <v>2630</v>
      </c>
      <c r="C50" s="4" t="s">
        <v>2595</v>
      </c>
      <c r="D50" s="4" t="s">
        <v>2663</v>
      </c>
      <c r="E50" s="4" t="s">
        <v>2632</v>
      </c>
      <c r="F50" s="5">
        <v>940000</v>
      </c>
    </row>
    <row r="51" spans="1:6">
      <c r="A51" s="4" t="s">
        <v>2668</v>
      </c>
      <c r="B51" s="4" t="s">
        <v>2630</v>
      </c>
      <c r="C51" s="4" t="s">
        <v>2595</v>
      </c>
      <c r="D51" s="4" t="s">
        <v>2669</v>
      </c>
      <c r="E51" s="4" t="s">
        <v>2670</v>
      </c>
      <c r="F51" s="5">
        <v>280000</v>
      </c>
    </row>
    <row r="52" spans="1:6">
      <c r="A52" s="4" t="s">
        <v>2668</v>
      </c>
      <c r="B52" s="4" t="s">
        <v>2630</v>
      </c>
      <c r="C52" s="4" t="s">
        <v>2595</v>
      </c>
      <c r="D52" s="4" t="s">
        <v>2671</v>
      </c>
      <c r="E52" s="4" t="s">
        <v>2632</v>
      </c>
      <c r="F52" s="5">
        <v>280000</v>
      </c>
    </row>
    <row r="53" spans="1:6">
      <c r="A53" s="4" t="s">
        <v>2668</v>
      </c>
      <c r="B53" s="4" t="s">
        <v>2630</v>
      </c>
      <c r="C53" s="4" t="s">
        <v>2595</v>
      </c>
      <c r="D53" s="4" t="s">
        <v>2663</v>
      </c>
      <c r="E53" s="4" t="s">
        <v>2632</v>
      </c>
      <c r="F53" s="5">
        <v>910000</v>
      </c>
    </row>
    <row r="54" spans="1:6">
      <c r="A54" s="4" t="s">
        <v>2668</v>
      </c>
      <c r="B54" s="4" t="s">
        <v>2630</v>
      </c>
      <c r="C54" s="4" t="s">
        <v>2595</v>
      </c>
      <c r="D54" s="4" t="s">
        <v>2671</v>
      </c>
      <c r="E54" s="4" t="s">
        <v>2602</v>
      </c>
      <c r="F54" s="5">
        <v>40000</v>
      </c>
    </row>
    <row r="55" spans="1:6">
      <c r="A55" s="4" t="s">
        <v>2668</v>
      </c>
      <c r="B55" s="4" t="s">
        <v>2630</v>
      </c>
      <c r="C55" s="4" t="s">
        <v>2595</v>
      </c>
      <c r="D55" s="4" t="s">
        <v>2669</v>
      </c>
      <c r="E55" s="4" t="s">
        <v>2670</v>
      </c>
      <c r="F55" s="5">
        <v>130000</v>
      </c>
    </row>
    <row r="56" spans="1:6">
      <c r="A56" s="4" t="s">
        <v>2668</v>
      </c>
      <c r="B56" s="4" t="s">
        <v>2630</v>
      </c>
      <c r="C56" s="4" t="s">
        <v>2595</v>
      </c>
      <c r="D56" s="4" t="s">
        <v>2672</v>
      </c>
      <c r="E56" s="4" t="s">
        <v>2632</v>
      </c>
      <c r="F56" s="5">
        <v>5330000</v>
      </c>
    </row>
    <row r="57" spans="1:6">
      <c r="A57" s="4" t="s">
        <v>2673</v>
      </c>
      <c r="B57" s="4" t="s">
        <v>2674</v>
      </c>
      <c r="C57" s="4" t="s">
        <v>2595</v>
      </c>
      <c r="D57" s="4" t="s">
        <v>2675</v>
      </c>
      <c r="E57" s="4" t="s">
        <v>2632</v>
      </c>
      <c r="F57" s="5">
        <v>1430000</v>
      </c>
    </row>
    <row r="58" spans="1:6">
      <c r="A58" s="4" t="s">
        <v>2676</v>
      </c>
      <c r="B58" s="4" t="s">
        <v>2674</v>
      </c>
      <c r="C58" s="4" t="s">
        <v>2595</v>
      </c>
      <c r="D58" s="4" t="s">
        <v>2675</v>
      </c>
      <c r="E58" s="4" t="s">
        <v>2632</v>
      </c>
      <c r="F58" s="5">
        <v>640000</v>
      </c>
    </row>
    <row r="59" spans="1:6">
      <c r="A59" s="4" t="s">
        <v>2676</v>
      </c>
      <c r="B59" s="4" t="s">
        <v>2674</v>
      </c>
      <c r="C59" s="4" t="s">
        <v>2595</v>
      </c>
      <c r="D59" s="4" t="s">
        <v>2677</v>
      </c>
      <c r="E59" s="4" t="s">
        <v>2678</v>
      </c>
      <c r="F59" s="5">
        <v>95500</v>
      </c>
    </row>
    <row r="60" spans="1:6">
      <c r="A60" s="4" t="s">
        <v>2679</v>
      </c>
      <c r="B60" s="4" t="s">
        <v>2674</v>
      </c>
      <c r="C60" s="4" t="s">
        <v>2595</v>
      </c>
      <c r="D60" s="4" t="s">
        <v>2680</v>
      </c>
      <c r="E60" s="4" t="s">
        <v>2606</v>
      </c>
      <c r="F60" s="5">
        <v>46351</v>
      </c>
    </row>
    <row r="61" spans="1:6">
      <c r="A61" s="4" t="s">
        <v>2679</v>
      </c>
      <c r="B61" s="4" t="s">
        <v>2674</v>
      </c>
      <c r="C61" s="4" t="s">
        <v>2595</v>
      </c>
      <c r="D61" s="4" t="s">
        <v>2680</v>
      </c>
      <c r="E61" s="4" t="s">
        <v>2606</v>
      </c>
      <c r="F61" s="5">
        <v>53900</v>
      </c>
    </row>
    <row r="62" spans="1:6">
      <c r="A62" s="4" t="s">
        <v>2681</v>
      </c>
      <c r="B62" s="4" t="s">
        <v>2674</v>
      </c>
      <c r="C62" s="4" t="s">
        <v>2595</v>
      </c>
      <c r="D62" s="4" t="s">
        <v>2675</v>
      </c>
      <c r="E62" s="4" t="s">
        <v>2632</v>
      </c>
      <c r="F62" s="5">
        <v>1739500</v>
      </c>
    </row>
    <row r="63" spans="1:6">
      <c r="A63" s="4" t="s">
        <v>2682</v>
      </c>
      <c r="B63" s="4" t="s">
        <v>2674</v>
      </c>
      <c r="C63" s="4" t="s">
        <v>2595</v>
      </c>
      <c r="D63" s="4" t="s">
        <v>2683</v>
      </c>
      <c r="E63" s="4" t="s">
        <v>2632</v>
      </c>
      <c r="F63" s="5">
        <v>1090700</v>
      </c>
    </row>
    <row r="64" spans="1:6">
      <c r="A64" s="4" t="s">
        <v>2684</v>
      </c>
      <c r="B64" s="4" t="s">
        <v>2674</v>
      </c>
      <c r="C64" s="4" t="s">
        <v>2595</v>
      </c>
      <c r="D64" s="4" t="s">
        <v>2685</v>
      </c>
      <c r="E64" s="4" t="s">
        <v>2606</v>
      </c>
      <c r="F64" s="5">
        <v>922300</v>
      </c>
    </row>
    <row r="65" spans="1:6">
      <c r="A65" s="4" t="s">
        <v>2686</v>
      </c>
      <c r="B65" s="4" t="s">
        <v>2674</v>
      </c>
      <c r="C65" s="4" t="s">
        <v>2595</v>
      </c>
      <c r="D65" s="4" t="s">
        <v>2687</v>
      </c>
      <c r="E65" s="4" t="s">
        <v>2678</v>
      </c>
      <c r="F65" s="5">
        <v>10000</v>
      </c>
    </row>
    <row r="66" spans="1:6">
      <c r="A66" s="4" t="s">
        <v>2688</v>
      </c>
      <c r="B66" s="4" t="s">
        <v>2674</v>
      </c>
      <c r="C66" s="4" t="s">
        <v>2595</v>
      </c>
      <c r="D66" s="4" t="s">
        <v>2689</v>
      </c>
      <c r="E66" s="4" t="s">
        <v>2632</v>
      </c>
      <c r="F66" s="5">
        <v>530000</v>
      </c>
    </row>
    <row r="67" spans="1:6">
      <c r="A67" s="4" t="s">
        <v>2690</v>
      </c>
      <c r="B67" s="4" t="s">
        <v>2674</v>
      </c>
      <c r="C67" s="4" t="s">
        <v>2595</v>
      </c>
      <c r="D67" s="4" t="s">
        <v>2689</v>
      </c>
      <c r="E67" s="4" t="s">
        <v>2678</v>
      </c>
      <c r="F67" s="5">
        <v>711300</v>
      </c>
    </row>
    <row r="68" spans="1:6">
      <c r="A68" s="4" t="s">
        <v>2691</v>
      </c>
      <c r="B68" s="4" t="s">
        <v>2674</v>
      </c>
      <c r="C68" s="4" t="s">
        <v>2595</v>
      </c>
      <c r="D68" s="4" t="s">
        <v>2692</v>
      </c>
      <c r="E68" s="4" t="s">
        <v>2632</v>
      </c>
      <c r="F68" s="5">
        <v>4610000</v>
      </c>
    </row>
    <row r="69" spans="1:6">
      <c r="A69" s="4" t="s">
        <v>2693</v>
      </c>
      <c r="B69" s="4" t="s">
        <v>2674</v>
      </c>
      <c r="C69" s="4" t="s">
        <v>2595</v>
      </c>
      <c r="D69" s="4" t="s">
        <v>2694</v>
      </c>
      <c r="E69" s="4" t="s">
        <v>2632</v>
      </c>
      <c r="F69" s="5">
        <v>7600000</v>
      </c>
    </row>
    <row r="70" spans="1:6">
      <c r="A70" s="4" t="s">
        <v>2695</v>
      </c>
      <c r="B70" s="4" t="s">
        <v>2674</v>
      </c>
      <c r="C70" s="4" t="s">
        <v>2595</v>
      </c>
      <c r="D70" s="4" t="s">
        <v>2696</v>
      </c>
      <c r="E70" s="4" t="s">
        <v>2602</v>
      </c>
      <c r="F70" s="5">
        <v>2819900</v>
      </c>
    </row>
    <row r="71" spans="1:6">
      <c r="A71" s="4" t="s">
        <v>2697</v>
      </c>
      <c r="B71" s="4" t="s">
        <v>2620</v>
      </c>
      <c r="C71" s="4" t="s">
        <v>2595</v>
      </c>
      <c r="D71" s="4" t="s">
        <v>2698</v>
      </c>
      <c r="E71" s="4" t="s">
        <v>2606</v>
      </c>
      <c r="F71" s="5">
        <v>69300</v>
      </c>
    </row>
    <row r="72" spans="1:6">
      <c r="A72" s="4" t="s">
        <v>2699</v>
      </c>
      <c r="B72" s="4" t="s">
        <v>2620</v>
      </c>
      <c r="C72" s="4" t="s">
        <v>2595</v>
      </c>
      <c r="D72" s="4" t="s">
        <v>2700</v>
      </c>
      <c r="E72" s="4" t="s">
        <v>2667</v>
      </c>
      <c r="F72" s="5">
        <v>399500</v>
      </c>
    </row>
    <row r="73" spans="1:6">
      <c r="A73" s="4" t="s">
        <v>2701</v>
      </c>
      <c r="B73" s="4" t="s">
        <v>2630</v>
      </c>
      <c r="C73" s="4" t="s">
        <v>2595</v>
      </c>
      <c r="D73" s="4" t="s">
        <v>2702</v>
      </c>
      <c r="E73" s="4" t="s">
        <v>2632</v>
      </c>
      <c r="F73" s="5">
        <v>5650000</v>
      </c>
    </row>
    <row r="74" spans="1:6">
      <c r="A74" s="4" t="s">
        <v>2701</v>
      </c>
      <c r="B74" s="4" t="s">
        <v>2630</v>
      </c>
      <c r="C74" s="4" t="s">
        <v>2595</v>
      </c>
      <c r="D74" s="4" t="s">
        <v>2703</v>
      </c>
      <c r="E74" s="4" t="s">
        <v>2660</v>
      </c>
      <c r="F74" s="5">
        <v>13240000</v>
      </c>
    </row>
    <row r="75" spans="1:6">
      <c r="A75" s="4" t="s">
        <v>2704</v>
      </c>
      <c r="B75" s="4" t="s">
        <v>2630</v>
      </c>
      <c r="C75" s="4" t="s">
        <v>2595</v>
      </c>
      <c r="D75" s="4" t="s">
        <v>2705</v>
      </c>
      <c r="E75" s="4" t="s">
        <v>2632</v>
      </c>
      <c r="F75" s="5">
        <v>1200000</v>
      </c>
    </row>
    <row r="76" spans="1:6">
      <c r="A76" s="4" t="s">
        <v>2706</v>
      </c>
      <c r="B76" s="4" t="s">
        <v>2630</v>
      </c>
      <c r="C76" s="4" t="s">
        <v>2595</v>
      </c>
      <c r="D76" s="4" t="s">
        <v>2703</v>
      </c>
      <c r="E76" s="4" t="s">
        <v>2678</v>
      </c>
      <c r="F76" s="5">
        <v>1400000</v>
      </c>
    </row>
    <row r="77" spans="1:6">
      <c r="A77" s="4" t="s">
        <v>2706</v>
      </c>
      <c r="B77" s="4" t="s">
        <v>2630</v>
      </c>
      <c r="C77" s="4" t="s">
        <v>2595</v>
      </c>
      <c r="D77" s="4" t="s">
        <v>2703</v>
      </c>
      <c r="E77" s="4" t="s">
        <v>2660</v>
      </c>
      <c r="F77" s="5">
        <v>1700000</v>
      </c>
    </row>
    <row r="78" spans="1:6">
      <c r="A78" s="4" t="s">
        <v>2707</v>
      </c>
      <c r="B78" s="4" t="s">
        <v>2620</v>
      </c>
      <c r="C78" s="4" t="s">
        <v>2595</v>
      </c>
      <c r="D78" s="4" t="s">
        <v>2708</v>
      </c>
      <c r="E78" s="4" t="s">
        <v>2643</v>
      </c>
      <c r="F78" s="5">
        <v>310000</v>
      </c>
    </row>
    <row r="79" spans="1:6">
      <c r="A79" s="4" t="s">
        <v>2709</v>
      </c>
      <c r="B79" s="4" t="s">
        <v>2620</v>
      </c>
      <c r="C79" s="4" t="s">
        <v>2595</v>
      </c>
      <c r="D79" s="4" t="s">
        <v>2710</v>
      </c>
      <c r="E79" s="4" t="s">
        <v>2622</v>
      </c>
      <c r="F79" s="5">
        <v>461100</v>
      </c>
    </row>
    <row r="80" spans="1:6">
      <c r="A80" s="4" t="s">
        <v>2711</v>
      </c>
      <c r="B80" s="4" t="s">
        <v>2620</v>
      </c>
      <c r="C80" s="4" t="s">
        <v>2595</v>
      </c>
      <c r="D80" s="4" t="s">
        <v>2624</v>
      </c>
      <c r="E80" s="4" t="s">
        <v>2622</v>
      </c>
      <c r="F80" s="5">
        <v>15900</v>
      </c>
    </row>
    <row r="81" spans="1:6">
      <c r="A81" s="4" t="s">
        <v>2712</v>
      </c>
      <c r="B81" s="4" t="s">
        <v>2620</v>
      </c>
      <c r="C81" s="4" t="s">
        <v>2595</v>
      </c>
      <c r="D81" s="4" t="s">
        <v>2713</v>
      </c>
      <c r="E81" s="4" t="s">
        <v>2643</v>
      </c>
      <c r="F81" s="5">
        <v>20000</v>
      </c>
    </row>
    <row r="82" spans="1:6">
      <c r="A82" s="4" t="s">
        <v>2714</v>
      </c>
      <c r="B82" s="4" t="s">
        <v>2674</v>
      </c>
      <c r="C82" s="4" t="s">
        <v>2595</v>
      </c>
      <c r="D82" s="4" t="s">
        <v>2696</v>
      </c>
      <c r="E82" s="4" t="s">
        <v>2602</v>
      </c>
      <c r="F82" s="5">
        <v>390000</v>
      </c>
    </row>
    <row r="83" spans="1:6">
      <c r="A83" s="4" t="s">
        <v>2715</v>
      </c>
      <c r="B83" s="4" t="s">
        <v>2630</v>
      </c>
      <c r="C83" s="4" t="s">
        <v>2595</v>
      </c>
      <c r="D83" s="4" t="s">
        <v>2653</v>
      </c>
      <c r="E83" s="4" t="s">
        <v>2716</v>
      </c>
      <c r="F83" s="5">
        <v>300000</v>
      </c>
    </row>
    <row r="84" spans="1:6">
      <c r="A84" s="4" t="s">
        <v>2715</v>
      </c>
      <c r="B84" s="4" t="s">
        <v>2630</v>
      </c>
      <c r="C84" s="4" t="s">
        <v>2595</v>
      </c>
      <c r="D84" s="4" t="s">
        <v>2717</v>
      </c>
      <c r="E84" s="4" t="s">
        <v>2602</v>
      </c>
      <c r="F84" s="5">
        <v>8600</v>
      </c>
    </row>
    <row r="85" spans="1:6">
      <c r="A85" s="4" t="s">
        <v>2715</v>
      </c>
      <c r="B85" s="4" t="s">
        <v>2630</v>
      </c>
      <c r="C85" s="4" t="s">
        <v>2595</v>
      </c>
      <c r="D85" s="4" t="s">
        <v>2718</v>
      </c>
      <c r="E85" s="4" t="s">
        <v>2602</v>
      </c>
      <c r="F85" s="5">
        <v>1000000</v>
      </c>
    </row>
    <row r="86" spans="1:6">
      <c r="A86" s="4" t="s">
        <v>2715</v>
      </c>
      <c r="B86" s="4" t="s">
        <v>2630</v>
      </c>
      <c r="C86" s="4" t="s">
        <v>2595</v>
      </c>
      <c r="D86" s="4" t="s">
        <v>2653</v>
      </c>
      <c r="E86" s="4" t="s">
        <v>2602</v>
      </c>
      <c r="F86" s="5">
        <v>810000</v>
      </c>
    </row>
    <row r="87" spans="1:6">
      <c r="A87" s="4" t="s">
        <v>2715</v>
      </c>
      <c r="B87" s="4" t="s">
        <v>2630</v>
      </c>
      <c r="C87" s="4" t="s">
        <v>2595</v>
      </c>
      <c r="D87" s="4" t="s">
        <v>2719</v>
      </c>
      <c r="E87" s="4" t="s">
        <v>2602</v>
      </c>
      <c r="F87" s="5">
        <v>243800</v>
      </c>
    </row>
    <row r="88" spans="1:6">
      <c r="A88" s="4" t="s">
        <v>2715</v>
      </c>
      <c r="B88" s="4" t="s">
        <v>2630</v>
      </c>
      <c r="C88" s="4" t="s">
        <v>2595</v>
      </c>
      <c r="D88" s="4" t="s">
        <v>2703</v>
      </c>
      <c r="E88" s="4" t="s">
        <v>2597</v>
      </c>
      <c r="F88" s="5">
        <v>57500</v>
      </c>
    </row>
    <row r="89" spans="1:6">
      <c r="A89" s="4" t="s">
        <v>2715</v>
      </c>
      <c r="B89" s="4" t="s">
        <v>2630</v>
      </c>
      <c r="C89" s="4" t="s">
        <v>2595</v>
      </c>
      <c r="D89" s="4" t="s">
        <v>2702</v>
      </c>
      <c r="E89" s="4" t="s">
        <v>2602</v>
      </c>
      <c r="F89" s="5">
        <v>400000</v>
      </c>
    </row>
    <row r="90" spans="1:6">
      <c r="A90" s="4" t="s">
        <v>2715</v>
      </c>
      <c r="B90" s="4" t="s">
        <v>2630</v>
      </c>
      <c r="C90" s="4" t="s">
        <v>2595</v>
      </c>
      <c r="D90" s="4" t="s">
        <v>2720</v>
      </c>
      <c r="E90" s="4" t="s">
        <v>2721</v>
      </c>
      <c r="F90" s="5">
        <v>1000000</v>
      </c>
    </row>
    <row r="91" spans="1:6">
      <c r="A91" s="4" t="s">
        <v>2715</v>
      </c>
      <c r="B91" s="4" t="s">
        <v>2630</v>
      </c>
      <c r="C91" s="4" t="s">
        <v>2595</v>
      </c>
      <c r="D91" s="4" t="s">
        <v>2722</v>
      </c>
      <c r="E91" s="4" t="s">
        <v>2602</v>
      </c>
      <c r="F91" s="5">
        <v>100000</v>
      </c>
    </row>
    <row r="92" spans="1:6">
      <c r="A92" s="4" t="s">
        <v>2715</v>
      </c>
      <c r="B92" s="4" t="s">
        <v>2630</v>
      </c>
      <c r="C92" s="4" t="s">
        <v>2595</v>
      </c>
      <c r="D92" s="4" t="s">
        <v>2703</v>
      </c>
      <c r="E92" s="4" t="s">
        <v>2670</v>
      </c>
      <c r="F92" s="5">
        <v>110000</v>
      </c>
    </row>
    <row r="93" spans="1:6">
      <c r="A93" s="4" t="s">
        <v>2715</v>
      </c>
      <c r="B93" s="4" t="s">
        <v>2630</v>
      </c>
      <c r="C93" s="4" t="s">
        <v>2595</v>
      </c>
      <c r="D93" s="4" t="s">
        <v>2719</v>
      </c>
      <c r="E93" s="4" t="s">
        <v>2602</v>
      </c>
      <c r="F93" s="5">
        <v>560000</v>
      </c>
    </row>
    <row r="94" spans="1:6">
      <c r="A94" s="4" t="s">
        <v>2715</v>
      </c>
      <c r="B94" s="4" t="s">
        <v>2630</v>
      </c>
      <c r="C94" s="4" t="s">
        <v>2595</v>
      </c>
      <c r="D94" s="4" t="s">
        <v>2703</v>
      </c>
      <c r="E94" s="4" t="s">
        <v>2670</v>
      </c>
      <c r="F94" s="5">
        <v>5000000</v>
      </c>
    </row>
    <row r="95" spans="1:6">
      <c r="A95" s="4" t="s">
        <v>2723</v>
      </c>
      <c r="B95" s="4" t="s">
        <v>2674</v>
      </c>
      <c r="C95" s="4" t="s">
        <v>2595</v>
      </c>
      <c r="D95" s="4" t="s">
        <v>2724</v>
      </c>
      <c r="E95" s="4" t="s">
        <v>2632</v>
      </c>
      <c r="F95" s="5">
        <v>4086200</v>
      </c>
    </row>
    <row r="96" spans="1:6">
      <c r="A96" s="4" t="s">
        <v>2723</v>
      </c>
      <c r="B96" s="4" t="s">
        <v>2674</v>
      </c>
      <c r="C96" s="4" t="s">
        <v>2595</v>
      </c>
      <c r="D96" s="4" t="s">
        <v>2725</v>
      </c>
      <c r="E96" s="4" t="s">
        <v>2632</v>
      </c>
      <c r="F96" s="5">
        <v>320000</v>
      </c>
    </row>
    <row r="97" spans="1:6">
      <c r="A97" s="4" t="s">
        <v>2726</v>
      </c>
      <c r="B97" s="4" t="s">
        <v>2599</v>
      </c>
      <c r="C97" s="4" t="s">
        <v>2595</v>
      </c>
      <c r="D97" s="4" t="s">
        <v>2727</v>
      </c>
      <c r="E97" s="4" t="s">
        <v>2613</v>
      </c>
      <c r="F97" s="5">
        <v>16850000</v>
      </c>
    </row>
    <row r="98" spans="1:6">
      <c r="A98" s="4" t="s">
        <v>2728</v>
      </c>
      <c r="B98" s="4" t="s">
        <v>2599</v>
      </c>
      <c r="C98" s="4" t="s">
        <v>2595</v>
      </c>
      <c r="D98" s="4" t="s">
        <v>2729</v>
      </c>
      <c r="E98" s="4" t="s">
        <v>2618</v>
      </c>
      <c r="F98" s="5">
        <v>21730000</v>
      </c>
    </row>
    <row r="99" spans="1:6">
      <c r="A99" s="4" t="s">
        <v>2730</v>
      </c>
      <c r="B99" s="4" t="s">
        <v>2599</v>
      </c>
      <c r="C99" s="4" t="s">
        <v>2595</v>
      </c>
      <c r="D99" s="4" t="s">
        <v>2731</v>
      </c>
      <c r="E99" s="4" t="s">
        <v>2606</v>
      </c>
      <c r="F99" s="5">
        <v>215270</v>
      </c>
    </row>
    <row r="100" spans="1:6">
      <c r="A100" s="4" t="s">
        <v>2730</v>
      </c>
      <c r="B100" s="4" t="s">
        <v>2599</v>
      </c>
      <c r="C100" s="4" t="s">
        <v>2645</v>
      </c>
      <c r="D100" s="4" t="s">
        <v>2732</v>
      </c>
      <c r="E100" s="4" t="s">
        <v>2602</v>
      </c>
      <c r="F100" s="5">
        <v>744000</v>
      </c>
    </row>
    <row r="101" spans="1:6">
      <c r="A101" s="4" t="s">
        <v>2733</v>
      </c>
      <c r="B101" s="4" t="s">
        <v>2599</v>
      </c>
      <c r="C101" s="4" t="s">
        <v>2595</v>
      </c>
      <c r="D101" s="4" t="s">
        <v>2734</v>
      </c>
      <c r="E101" s="4" t="s">
        <v>2602</v>
      </c>
      <c r="F101" s="5">
        <v>1000000</v>
      </c>
    </row>
    <row r="102" spans="1:6">
      <c r="A102" s="4" t="s">
        <v>2735</v>
      </c>
      <c r="B102" s="4" t="s">
        <v>2599</v>
      </c>
      <c r="C102" s="4" t="s">
        <v>2595</v>
      </c>
      <c r="D102" s="4" t="s">
        <v>2736</v>
      </c>
      <c r="E102" s="4" t="s">
        <v>2602</v>
      </c>
      <c r="F102" s="5">
        <v>1145400</v>
      </c>
    </row>
    <row r="103" spans="1:6">
      <c r="A103" s="4" t="s">
        <v>2737</v>
      </c>
      <c r="B103" s="4" t="s">
        <v>2599</v>
      </c>
      <c r="C103" s="4" t="s">
        <v>2595</v>
      </c>
      <c r="D103" s="4" t="s">
        <v>2738</v>
      </c>
      <c r="E103" s="4" t="s">
        <v>2602</v>
      </c>
      <c r="F103" s="5">
        <v>75000</v>
      </c>
    </row>
    <row r="104" spans="1:6">
      <c r="A104" s="4" t="s">
        <v>2737</v>
      </c>
      <c r="B104" s="4" t="s">
        <v>2599</v>
      </c>
      <c r="C104" s="4" t="s">
        <v>2595</v>
      </c>
      <c r="D104" s="4" t="s">
        <v>2731</v>
      </c>
      <c r="E104" s="4" t="s">
        <v>2602</v>
      </c>
      <c r="F104" s="5">
        <v>228000</v>
      </c>
    </row>
    <row r="105" spans="1:6">
      <c r="A105" s="4" t="s">
        <v>2737</v>
      </c>
      <c r="B105" s="4" t="s">
        <v>2599</v>
      </c>
      <c r="C105" s="4" t="s">
        <v>2595</v>
      </c>
      <c r="D105" s="4" t="s">
        <v>2739</v>
      </c>
      <c r="E105" s="4" t="s">
        <v>2740</v>
      </c>
      <c r="F105" s="5">
        <v>27500</v>
      </c>
    </row>
    <row r="106" spans="1:6">
      <c r="A106" s="4" t="s">
        <v>2737</v>
      </c>
      <c r="B106" s="4" t="s">
        <v>2599</v>
      </c>
      <c r="C106" s="4" t="s">
        <v>2595</v>
      </c>
      <c r="D106" s="4" t="s">
        <v>2739</v>
      </c>
      <c r="E106" s="4" t="s">
        <v>2660</v>
      </c>
      <c r="F106" s="5">
        <v>300000</v>
      </c>
    </row>
    <row r="107" spans="1:6">
      <c r="A107" s="4" t="s">
        <v>2737</v>
      </c>
      <c r="B107" s="4" t="s">
        <v>2599</v>
      </c>
      <c r="C107" s="4" t="s">
        <v>2595</v>
      </c>
      <c r="D107" s="4" t="s">
        <v>2739</v>
      </c>
      <c r="E107" s="4" t="s">
        <v>2606</v>
      </c>
      <c r="F107" s="5">
        <v>339000</v>
      </c>
    </row>
    <row r="108" spans="1:6">
      <c r="A108" s="4" t="s">
        <v>2737</v>
      </c>
      <c r="B108" s="4" t="s">
        <v>2599</v>
      </c>
      <c r="C108" s="4" t="s">
        <v>2595</v>
      </c>
      <c r="D108" s="4" t="s">
        <v>2731</v>
      </c>
      <c r="E108" s="4" t="s">
        <v>2606</v>
      </c>
      <c r="F108" s="5">
        <v>95400</v>
      </c>
    </row>
    <row r="109" spans="1:6">
      <c r="A109" s="4" t="s">
        <v>2737</v>
      </c>
      <c r="B109" s="4" t="s">
        <v>2599</v>
      </c>
      <c r="C109" s="4" t="s">
        <v>2645</v>
      </c>
      <c r="D109" s="4" t="s">
        <v>2732</v>
      </c>
      <c r="E109" s="4" t="s">
        <v>2606</v>
      </c>
      <c r="F109" s="5">
        <v>860000</v>
      </c>
    </row>
    <row r="110" spans="1:6">
      <c r="A110" s="4" t="s">
        <v>2741</v>
      </c>
      <c r="B110" s="4" t="s">
        <v>2599</v>
      </c>
      <c r="C110" s="4" t="s">
        <v>2595</v>
      </c>
      <c r="D110" s="4" t="s">
        <v>2742</v>
      </c>
      <c r="E110" s="4" t="s">
        <v>2606</v>
      </c>
      <c r="F110" s="5">
        <v>300000</v>
      </c>
    </row>
    <row r="111" spans="1:6">
      <c r="A111" s="4" t="s">
        <v>2743</v>
      </c>
      <c r="B111" s="4" t="s">
        <v>2599</v>
      </c>
      <c r="C111" s="4" t="s">
        <v>2595</v>
      </c>
      <c r="D111" s="4" t="s">
        <v>2744</v>
      </c>
      <c r="E111" s="4" t="s">
        <v>2643</v>
      </c>
      <c r="F111" s="5">
        <v>44000</v>
      </c>
    </row>
    <row r="112" spans="1:6">
      <c r="A112" s="4" t="s">
        <v>2743</v>
      </c>
      <c r="B112" s="4" t="s">
        <v>2599</v>
      </c>
      <c r="C112" s="4" t="s">
        <v>2595</v>
      </c>
      <c r="D112" s="4" t="s">
        <v>2745</v>
      </c>
      <c r="E112" s="4" t="s">
        <v>2613</v>
      </c>
      <c r="F112" s="5">
        <v>78700</v>
      </c>
    </row>
    <row r="113" spans="1:6">
      <c r="A113" s="4" t="s">
        <v>2743</v>
      </c>
      <c r="B113" s="4" t="s">
        <v>2599</v>
      </c>
      <c r="C113" s="4" t="s">
        <v>2595</v>
      </c>
      <c r="D113" s="4" t="s">
        <v>2744</v>
      </c>
      <c r="E113" s="4" t="s">
        <v>2606</v>
      </c>
      <c r="F113" s="5">
        <v>198000</v>
      </c>
    </row>
    <row r="114" spans="1:6">
      <c r="A114" s="4" t="s">
        <v>2746</v>
      </c>
      <c r="B114" s="4" t="s">
        <v>2599</v>
      </c>
      <c r="C114" s="4" t="s">
        <v>2595</v>
      </c>
      <c r="D114" s="4" t="s">
        <v>2747</v>
      </c>
      <c r="E114" s="4" t="s">
        <v>2606</v>
      </c>
      <c r="F114" s="5">
        <v>11550000</v>
      </c>
    </row>
    <row r="115" spans="1:6">
      <c r="A115" s="4" t="s">
        <v>2746</v>
      </c>
      <c r="B115" s="4" t="s">
        <v>2599</v>
      </c>
      <c r="C115" s="4" t="s">
        <v>2595</v>
      </c>
      <c r="D115" s="4" t="s">
        <v>2748</v>
      </c>
      <c r="E115" s="4" t="s">
        <v>2613</v>
      </c>
      <c r="F115" s="5">
        <v>2490000</v>
      </c>
    </row>
    <row r="116" spans="1:6">
      <c r="A116" s="4" t="s">
        <v>2749</v>
      </c>
      <c r="B116" s="4" t="s">
        <v>2599</v>
      </c>
      <c r="C116" s="4" t="s">
        <v>2595</v>
      </c>
      <c r="D116" s="4" t="s">
        <v>2727</v>
      </c>
      <c r="E116" s="4" t="s">
        <v>2613</v>
      </c>
      <c r="F116" s="5">
        <v>3000000</v>
      </c>
    </row>
    <row r="117" spans="1:6">
      <c r="A117" s="4" t="s">
        <v>2750</v>
      </c>
      <c r="B117" s="4" t="s">
        <v>2599</v>
      </c>
      <c r="C117" s="4" t="s">
        <v>2595</v>
      </c>
      <c r="D117" s="4" t="s">
        <v>2736</v>
      </c>
      <c r="E117" s="4" t="s">
        <v>2602</v>
      </c>
      <c r="F117" s="5">
        <v>405000</v>
      </c>
    </row>
    <row r="118" spans="1:6">
      <c r="A118" s="4" t="s">
        <v>2751</v>
      </c>
      <c r="B118" s="4" t="s">
        <v>2599</v>
      </c>
      <c r="C118" s="4" t="s">
        <v>2595</v>
      </c>
      <c r="D118" s="4" t="s">
        <v>2736</v>
      </c>
      <c r="E118" s="4" t="s">
        <v>2602</v>
      </c>
      <c r="F118" s="5">
        <v>960800</v>
      </c>
    </row>
    <row r="119" spans="1:6">
      <c r="A119" s="4" t="s">
        <v>2752</v>
      </c>
      <c r="B119" s="4" t="s">
        <v>2599</v>
      </c>
      <c r="C119" s="4" t="s">
        <v>2595</v>
      </c>
      <c r="D119" s="4" t="s">
        <v>2617</v>
      </c>
      <c r="E119" s="4" t="s">
        <v>2618</v>
      </c>
      <c r="F119" s="5">
        <v>48680000</v>
      </c>
    </row>
    <row r="120" spans="1:6">
      <c r="A120" s="4" t="s">
        <v>2753</v>
      </c>
      <c r="B120" s="4" t="s">
        <v>2599</v>
      </c>
      <c r="C120" s="4" t="s">
        <v>2595</v>
      </c>
      <c r="D120" s="4" t="s">
        <v>2754</v>
      </c>
      <c r="E120" s="4" t="s">
        <v>2755</v>
      </c>
      <c r="F120" s="5">
        <v>2094000</v>
      </c>
    </row>
    <row r="121" spans="1:6">
      <c r="A121" s="4" t="s">
        <v>2753</v>
      </c>
      <c r="B121" s="4" t="s">
        <v>2599</v>
      </c>
      <c r="C121" s="4" t="s">
        <v>2595</v>
      </c>
      <c r="D121" s="4" t="s">
        <v>2756</v>
      </c>
      <c r="E121" s="4" t="s">
        <v>2613</v>
      </c>
      <c r="F121" s="5">
        <v>721300</v>
      </c>
    </row>
    <row r="122" spans="1:6">
      <c r="A122" s="4" t="s">
        <v>2757</v>
      </c>
      <c r="B122" s="4" t="s">
        <v>2599</v>
      </c>
      <c r="C122" s="4" t="s">
        <v>2595</v>
      </c>
      <c r="D122" s="4" t="s">
        <v>2744</v>
      </c>
      <c r="E122" s="4" t="s">
        <v>2613</v>
      </c>
      <c r="F122" s="5">
        <v>3430400</v>
      </c>
    </row>
    <row r="123" spans="1:6">
      <c r="A123" s="4" t="s">
        <v>2758</v>
      </c>
      <c r="B123" s="4" t="s">
        <v>2599</v>
      </c>
      <c r="C123" s="4" t="s">
        <v>2595</v>
      </c>
      <c r="D123" s="4" t="s">
        <v>2759</v>
      </c>
      <c r="E123" s="4" t="s">
        <v>2606</v>
      </c>
      <c r="F123" s="5">
        <v>600</v>
      </c>
    </row>
    <row r="124" spans="1:6">
      <c r="A124" s="4" t="s">
        <v>2758</v>
      </c>
      <c r="B124" s="4" t="s">
        <v>2599</v>
      </c>
      <c r="C124" s="4" t="s">
        <v>2595</v>
      </c>
      <c r="D124" s="4" t="s">
        <v>2759</v>
      </c>
      <c r="E124" s="4" t="s">
        <v>2606</v>
      </c>
      <c r="F124" s="5">
        <v>400</v>
      </c>
    </row>
    <row r="125" spans="1:6">
      <c r="A125" s="4" t="s">
        <v>2760</v>
      </c>
      <c r="B125" s="4" t="s">
        <v>2599</v>
      </c>
      <c r="C125" s="4" t="s">
        <v>2595</v>
      </c>
      <c r="D125" s="4" t="s">
        <v>2761</v>
      </c>
      <c r="E125" s="4" t="s">
        <v>2602</v>
      </c>
      <c r="F125" s="5">
        <v>1752600</v>
      </c>
    </row>
    <row r="126" spans="1:6">
      <c r="A126" s="4" t="s">
        <v>2760</v>
      </c>
      <c r="B126" s="4" t="s">
        <v>2599</v>
      </c>
      <c r="C126" s="4" t="s">
        <v>2595</v>
      </c>
      <c r="D126" s="4" t="s">
        <v>2761</v>
      </c>
      <c r="E126" s="4" t="s">
        <v>2602</v>
      </c>
      <c r="F126" s="5">
        <v>14066000</v>
      </c>
    </row>
    <row r="127" spans="1:6">
      <c r="A127" s="4" t="s">
        <v>2762</v>
      </c>
      <c r="B127" s="4" t="s">
        <v>2599</v>
      </c>
      <c r="C127" s="4" t="s">
        <v>2595</v>
      </c>
      <c r="D127" s="4" t="s">
        <v>2763</v>
      </c>
      <c r="E127" s="4" t="s">
        <v>2602</v>
      </c>
      <c r="F127" s="5">
        <v>260000</v>
      </c>
    </row>
    <row r="128" spans="1:6">
      <c r="A128" s="4" t="s">
        <v>2762</v>
      </c>
      <c r="B128" s="4" t="s">
        <v>2599</v>
      </c>
      <c r="C128" s="4" t="s">
        <v>2595</v>
      </c>
      <c r="D128" s="4" t="s">
        <v>2763</v>
      </c>
      <c r="E128" s="4" t="s">
        <v>2602</v>
      </c>
      <c r="F128" s="5">
        <v>3600</v>
      </c>
    </row>
    <row r="129" spans="1:6">
      <c r="A129" s="4" t="s">
        <v>2764</v>
      </c>
      <c r="B129" s="4" t="s">
        <v>2599</v>
      </c>
      <c r="C129" s="4" t="s">
        <v>2595</v>
      </c>
      <c r="D129" s="4" t="s">
        <v>2745</v>
      </c>
      <c r="E129" s="4" t="s">
        <v>2613</v>
      </c>
      <c r="F129" s="5">
        <v>763200</v>
      </c>
    </row>
    <row r="130" spans="1:6">
      <c r="A130" s="4" t="s">
        <v>2765</v>
      </c>
      <c r="B130" s="4" t="s">
        <v>2599</v>
      </c>
      <c r="C130" s="4" t="s">
        <v>2595</v>
      </c>
      <c r="D130" s="4" t="s">
        <v>2744</v>
      </c>
      <c r="E130" s="4" t="s">
        <v>2613</v>
      </c>
      <c r="F130" s="5">
        <v>13168100</v>
      </c>
    </row>
    <row r="131" spans="1:6">
      <c r="A131" s="4" t="s">
        <v>2766</v>
      </c>
      <c r="B131" s="4" t="s">
        <v>2599</v>
      </c>
      <c r="C131" s="4" t="s">
        <v>2595</v>
      </c>
      <c r="D131" s="4" t="s">
        <v>2767</v>
      </c>
      <c r="E131" s="4" t="s">
        <v>2613</v>
      </c>
      <c r="F131" s="5">
        <v>80800</v>
      </c>
    </row>
    <row r="132" spans="1:6">
      <c r="A132" s="4" t="s">
        <v>2768</v>
      </c>
      <c r="B132" s="4" t="s">
        <v>2599</v>
      </c>
      <c r="C132" s="4" t="s">
        <v>2595</v>
      </c>
      <c r="D132" s="4" t="s">
        <v>2767</v>
      </c>
      <c r="E132" s="4" t="s">
        <v>2613</v>
      </c>
      <c r="F132" s="5">
        <v>750000</v>
      </c>
    </row>
    <row r="133" spans="1:6">
      <c r="A133" s="4" t="s">
        <v>2769</v>
      </c>
      <c r="B133" s="4" t="s">
        <v>2599</v>
      </c>
      <c r="C133" s="4" t="s">
        <v>2595</v>
      </c>
      <c r="D133" s="4" t="s">
        <v>2767</v>
      </c>
      <c r="E133" s="4" t="s">
        <v>2613</v>
      </c>
      <c r="F133" s="5">
        <v>412400</v>
      </c>
    </row>
    <row r="134" spans="1:6">
      <c r="A134" s="4" t="s">
        <v>2770</v>
      </c>
      <c r="B134" s="4" t="s">
        <v>2599</v>
      </c>
      <c r="C134" s="4" t="s">
        <v>2595</v>
      </c>
      <c r="D134" s="4" t="s">
        <v>2767</v>
      </c>
      <c r="E134" s="4" t="s">
        <v>2613</v>
      </c>
      <c r="F134" s="5">
        <v>2871500</v>
      </c>
    </row>
    <row r="135" spans="1:6">
      <c r="A135" s="4" t="s">
        <v>2771</v>
      </c>
      <c r="B135" s="4" t="s">
        <v>2599</v>
      </c>
      <c r="C135" s="4" t="s">
        <v>2595</v>
      </c>
      <c r="D135" s="4" t="s">
        <v>2767</v>
      </c>
      <c r="E135" s="4" t="s">
        <v>2613</v>
      </c>
      <c r="F135" s="5">
        <v>1190900</v>
      </c>
    </row>
    <row r="136" spans="1:6">
      <c r="A136" s="4" t="s">
        <v>2772</v>
      </c>
      <c r="B136" s="4" t="s">
        <v>2599</v>
      </c>
      <c r="C136" s="4" t="s">
        <v>2595</v>
      </c>
      <c r="D136" s="4" t="s">
        <v>2767</v>
      </c>
      <c r="E136" s="4" t="s">
        <v>2613</v>
      </c>
      <c r="F136" s="5">
        <v>1648800</v>
      </c>
    </row>
    <row r="137" spans="1:6">
      <c r="A137" s="4" t="s">
        <v>2773</v>
      </c>
      <c r="B137" s="4" t="s">
        <v>2599</v>
      </c>
      <c r="C137" s="4" t="s">
        <v>2595</v>
      </c>
      <c r="D137" s="4" t="s">
        <v>2767</v>
      </c>
      <c r="E137" s="4" t="s">
        <v>2613</v>
      </c>
      <c r="F137" s="5">
        <v>1660000</v>
      </c>
    </row>
    <row r="138" spans="1:6">
      <c r="A138" s="4" t="s">
        <v>2774</v>
      </c>
      <c r="B138" s="4" t="s">
        <v>2599</v>
      </c>
      <c r="C138" s="4" t="s">
        <v>2645</v>
      </c>
      <c r="D138" s="4" t="s">
        <v>2775</v>
      </c>
      <c r="E138" s="4" t="s">
        <v>2632</v>
      </c>
      <c r="F138" s="5">
        <v>8270000</v>
      </c>
    </row>
    <row r="139" spans="1:6">
      <c r="A139" s="4" t="s">
        <v>2774</v>
      </c>
      <c r="B139" s="4" t="s">
        <v>2599</v>
      </c>
      <c r="C139" s="4" t="s">
        <v>2645</v>
      </c>
      <c r="D139" s="4" t="s">
        <v>2775</v>
      </c>
      <c r="E139" s="4" t="s">
        <v>2602</v>
      </c>
      <c r="F139" s="5">
        <v>850000</v>
      </c>
    </row>
    <row r="140" spans="1:6">
      <c r="A140" s="4" t="s">
        <v>2776</v>
      </c>
      <c r="B140" s="4" t="s">
        <v>2599</v>
      </c>
      <c r="C140" s="4" t="s">
        <v>2645</v>
      </c>
      <c r="D140" s="4" t="s">
        <v>2775</v>
      </c>
      <c r="E140" s="4" t="s">
        <v>2740</v>
      </c>
      <c r="F140" s="5">
        <v>120000</v>
      </c>
    </row>
    <row r="141" spans="1:6">
      <c r="A141" s="4" t="s">
        <v>2776</v>
      </c>
      <c r="B141" s="4" t="s">
        <v>2599</v>
      </c>
      <c r="C141" s="4" t="s">
        <v>2645</v>
      </c>
      <c r="D141" s="4" t="s">
        <v>2775</v>
      </c>
      <c r="E141" s="4" t="s">
        <v>2606</v>
      </c>
      <c r="F141" s="5">
        <v>250000</v>
      </c>
    </row>
    <row r="142" spans="1:6">
      <c r="A142" s="4" t="s">
        <v>2777</v>
      </c>
      <c r="B142" s="4" t="s">
        <v>2599</v>
      </c>
      <c r="C142" s="4" t="s">
        <v>2595</v>
      </c>
      <c r="D142" s="4" t="s">
        <v>2778</v>
      </c>
      <c r="E142" s="4" t="s">
        <v>2602</v>
      </c>
      <c r="F142" s="5">
        <v>300000</v>
      </c>
    </row>
    <row r="143" spans="1:6">
      <c r="A143" s="4" t="s">
        <v>2779</v>
      </c>
      <c r="B143" s="4" t="s">
        <v>2599</v>
      </c>
      <c r="C143" s="4" t="s">
        <v>2645</v>
      </c>
      <c r="D143" s="4" t="s">
        <v>2732</v>
      </c>
      <c r="E143" s="4" t="s">
        <v>2602</v>
      </c>
      <c r="F143" s="5">
        <v>236000</v>
      </c>
    </row>
    <row r="144" spans="1:6">
      <c r="A144" s="4" t="s">
        <v>2780</v>
      </c>
      <c r="B144" s="4" t="s">
        <v>2604</v>
      </c>
      <c r="C144" s="4" t="s">
        <v>2595</v>
      </c>
      <c r="D144" s="4" t="s">
        <v>2605</v>
      </c>
      <c r="E144" s="4" t="s">
        <v>2781</v>
      </c>
      <c r="F144" s="5">
        <v>5370000</v>
      </c>
    </row>
    <row r="145" spans="1:6">
      <c r="A145" s="4" t="s">
        <v>2782</v>
      </c>
      <c r="B145" s="4" t="s">
        <v>2604</v>
      </c>
      <c r="C145" s="4" t="s">
        <v>2595</v>
      </c>
      <c r="D145" s="4" t="s">
        <v>2783</v>
      </c>
      <c r="E145" s="4" t="s">
        <v>2781</v>
      </c>
      <c r="F145" s="5">
        <v>7560000</v>
      </c>
    </row>
    <row r="146" spans="1:6">
      <c r="A146" s="4" t="s">
        <v>2784</v>
      </c>
      <c r="B146" s="4" t="s">
        <v>2604</v>
      </c>
      <c r="C146" s="4" t="s">
        <v>2595</v>
      </c>
      <c r="D146" s="4" t="s">
        <v>2627</v>
      </c>
      <c r="E146" s="4" t="s">
        <v>2781</v>
      </c>
      <c r="F146" s="5">
        <v>2528800</v>
      </c>
    </row>
    <row r="147" spans="1:6">
      <c r="A147" s="4" t="s">
        <v>2785</v>
      </c>
      <c r="B147" s="4" t="s">
        <v>2604</v>
      </c>
      <c r="C147" s="4" t="s">
        <v>2595</v>
      </c>
      <c r="D147" s="4" t="s">
        <v>2605</v>
      </c>
      <c r="E147" s="4" t="s">
        <v>2606</v>
      </c>
      <c r="F147" s="5">
        <v>11458900</v>
      </c>
    </row>
    <row r="148" spans="1:6">
      <c r="A148" s="4" t="s">
        <v>2786</v>
      </c>
      <c r="B148" s="4" t="s">
        <v>2604</v>
      </c>
      <c r="C148" s="4" t="s">
        <v>2595</v>
      </c>
      <c r="D148" s="4" t="s">
        <v>2787</v>
      </c>
      <c r="E148" s="4" t="s">
        <v>2622</v>
      </c>
      <c r="F148" s="5">
        <v>50000</v>
      </c>
    </row>
    <row r="149" spans="1:6">
      <c r="A149" s="4" t="s">
        <v>2788</v>
      </c>
      <c r="B149" s="4" t="s">
        <v>2604</v>
      </c>
      <c r="C149" s="4" t="s">
        <v>2595</v>
      </c>
      <c r="D149" s="4" t="s">
        <v>2789</v>
      </c>
      <c r="E149" s="4" t="s">
        <v>2606</v>
      </c>
      <c r="F149" s="5">
        <v>175500</v>
      </c>
    </row>
    <row r="150" spans="1:6">
      <c r="A150" s="4" t="s">
        <v>2790</v>
      </c>
      <c r="B150" s="4" t="s">
        <v>2604</v>
      </c>
      <c r="C150" s="4" t="s">
        <v>2595</v>
      </c>
      <c r="D150" s="4" t="s">
        <v>2791</v>
      </c>
      <c r="E150" s="4" t="s">
        <v>2601</v>
      </c>
      <c r="F150" s="5">
        <v>410000</v>
      </c>
    </row>
    <row r="151" spans="1:6">
      <c r="A151" s="4" t="s">
        <v>2792</v>
      </c>
      <c r="B151" s="4" t="s">
        <v>2604</v>
      </c>
      <c r="C151" s="4" t="s">
        <v>2595</v>
      </c>
      <c r="D151" s="4" t="s">
        <v>2605</v>
      </c>
      <c r="E151" s="4" t="s">
        <v>2781</v>
      </c>
      <c r="F151" s="5">
        <v>6980000</v>
      </c>
    </row>
    <row r="152" spans="1:6">
      <c r="A152" s="4" t="s">
        <v>2793</v>
      </c>
      <c r="B152" s="4" t="s">
        <v>2604</v>
      </c>
      <c r="C152" s="4" t="s">
        <v>2595</v>
      </c>
      <c r="D152" s="4" t="s">
        <v>2783</v>
      </c>
      <c r="E152" s="4" t="s">
        <v>2601</v>
      </c>
      <c r="F152" s="5">
        <v>110000</v>
      </c>
    </row>
    <row r="153" spans="1:6">
      <c r="A153" s="4" t="s">
        <v>2794</v>
      </c>
      <c r="B153" s="4" t="s">
        <v>2604</v>
      </c>
      <c r="C153" s="4" t="s">
        <v>2595</v>
      </c>
      <c r="D153" s="4" t="s">
        <v>2795</v>
      </c>
      <c r="E153" s="4" t="s">
        <v>2602</v>
      </c>
      <c r="F153" s="5">
        <v>2928800</v>
      </c>
    </row>
    <row r="154" spans="1:6">
      <c r="A154" s="4" t="s">
        <v>2796</v>
      </c>
      <c r="B154" s="4" t="s">
        <v>2604</v>
      </c>
      <c r="C154" s="4" t="s">
        <v>2595</v>
      </c>
      <c r="D154" s="4" t="s">
        <v>2797</v>
      </c>
      <c r="E154" s="4" t="s">
        <v>2643</v>
      </c>
      <c r="F154" s="5">
        <v>188100</v>
      </c>
    </row>
    <row r="155" spans="1:6">
      <c r="A155" s="4" t="s">
        <v>2798</v>
      </c>
      <c r="B155" s="4" t="s">
        <v>2604</v>
      </c>
      <c r="C155" s="4" t="s">
        <v>2595</v>
      </c>
      <c r="D155" s="4" t="s">
        <v>2797</v>
      </c>
      <c r="E155" s="4" t="s">
        <v>2601</v>
      </c>
      <c r="F155" s="5">
        <v>149300</v>
      </c>
    </row>
    <row r="156" spans="1:6">
      <c r="A156" s="4" t="s">
        <v>2799</v>
      </c>
      <c r="B156" s="4" t="s">
        <v>2604</v>
      </c>
      <c r="C156" s="4" t="s">
        <v>2595</v>
      </c>
      <c r="D156" s="4" t="s">
        <v>2797</v>
      </c>
      <c r="E156" s="4" t="s">
        <v>2643</v>
      </c>
      <c r="F156" s="5">
        <v>6270700</v>
      </c>
    </row>
    <row r="157" spans="1:6">
      <c r="A157" s="4" t="s">
        <v>2800</v>
      </c>
      <c r="B157" s="4" t="s">
        <v>2604</v>
      </c>
      <c r="C157" s="4" t="s">
        <v>2595</v>
      </c>
      <c r="D157" s="4" t="s">
        <v>2797</v>
      </c>
      <c r="E157" s="4" t="s">
        <v>2601</v>
      </c>
      <c r="F157" s="5">
        <v>443500</v>
      </c>
    </row>
    <row r="158" spans="1:6">
      <c r="A158" s="4" t="s">
        <v>2801</v>
      </c>
      <c r="B158" s="4" t="s">
        <v>2604</v>
      </c>
      <c r="C158" s="4" t="s">
        <v>2595</v>
      </c>
      <c r="D158" s="4" t="s">
        <v>2789</v>
      </c>
      <c r="E158" s="4" t="s">
        <v>2802</v>
      </c>
      <c r="F158" s="5">
        <v>1000000</v>
      </c>
    </row>
    <row r="159" spans="1:6">
      <c r="A159" s="4" t="s">
        <v>2803</v>
      </c>
      <c r="B159" s="4" t="s">
        <v>2604</v>
      </c>
      <c r="C159" s="4" t="s">
        <v>2595</v>
      </c>
      <c r="D159" s="4" t="s">
        <v>2627</v>
      </c>
      <c r="E159" s="4" t="s">
        <v>2804</v>
      </c>
      <c r="F159" s="5">
        <v>192000</v>
      </c>
    </row>
    <row r="160" spans="1:6">
      <c r="A160" s="4" t="s">
        <v>2805</v>
      </c>
      <c r="B160" s="4" t="s">
        <v>2604</v>
      </c>
      <c r="C160" s="4" t="s">
        <v>2595</v>
      </c>
      <c r="D160" s="4" t="s">
        <v>2783</v>
      </c>
      <c r="E160" s="4" t="s">
        <v>2740</v>
      </c>
      <c r="F160" s="5">
        <v>2040000</v>
      </c>
    </row>
    <row r="161" spans="1:6">
      <c r="A161" s="4" t="s">
        <v>2806</v>
      </c>
      <c r="B161" s="4" t="s">
        <v>2604</v>
      </c>
      <c r="C161" s="4" t="s">
        <v>2595</v>
      </c>
      <c r="D161" s="4" t="s">
        <v>2783</v>
      </c>
      <c r="E161" s="4" t="s">
        <v>2601</v>
      </c>
      <c r="F161" s="5">
        <v>600000</v>
      </c>
    </row>
    <row r="162" spans="1:6">
      <c r="A162" s="4" t="s">
        <v>2807</v>
      </c>
      <c r="B162" s="4" t="s">
        <v>2604</v>
      </c>
      <c r="C162" s="4" t="s">
        <v>2595</v>
      </c>
      <c r="D162" s="4" t="s">
        <v>2783</v>
      </c>
      <c r="E162" s="4" t="s">
        <v>2740</v>
      </c>
      <c r="F162" s="5">
        <v>250000</v>
      </c>
    </row>
    <row r="163" spans="1:6">
      <c r="A163" s="4" t="s">
        <v>2808</v>
      </c>
      <c r="B163" s="4" t="s">
        <v>2604</v>
      </c>
      <c r="C163" s="4" t="s">
        <v>2595</v>
      </c>
      <c r="D163" s="4" t="s">
        <v>2783</v>
      </c>
      <c r="E163" s="4" t="s">
        <v>2601</v>
      </c>
      <c r="F163" s="5">
        <v>470000</v>
      </c>
    </row>
    <row r="164" spans="1:6">
      <c r="A164" s="4" t="s">
        <v>2809</v>
      </c>
      <c r="B164" s="4" t="s">
        <v>2604</v>
      </c>
      <c r="C164" s="4" t="s">
        <v>2595</v>
      </c>
      <c r="D164" s="4" t="s">
        <v>2795</v>
      </c>
      <c r="E164" s="4" t="s">
        <v>2602</v>
      </c>
      <c r="F164" s="5">
        <v>612000</v>
      </c>
    </row>
    <row r="165" spans="1:6">
      <c r="A165" s="4" t="s">
        <v>2810</v>
      </c>
      <c r="B165" s="4" t="s">
        <v>2604</v>
      </c>
      <c r="C165" s="4" t="s">
        <v>2595</v>
      </c>
      <c r="D165" s="4" t="s">
        <v>2795</v>
      </c>
      <c r="E165" s="4" t="s">
        <v>2602</v>
      </c>
      <c r="F165" s="5">
        <v>76500</v>
      </c>
    </row>
    <row r="166" spans="1:6">
      <c r="A166" s="4" t="s">
        <v>2811</v>
      </c>
      <c r="B166" s="4" t="s">
        <v>2604</v>
      </c>
      <c r="C166" s="4" t="s">
        <v>2595</v>
      </c>
      <c r="D166" s="4" t="s">
        <v>2605</v>
      </c>
      <c r="E166" s="4" t="s">
        <v>2613</v>
      </c>
      <c r="F166" s="5">
        <v>2190000</v>
      </c>
    </row>
    <row r="167" spans="1:6">
      <c r="A167" s="4" t="s">
        <v>2812</v>
      </c>
      <c r="B167" s="4" t="s">
        <v>2604</v>
      </c>
      <c r="C167" s="4" t="s">
        <v>2595</v>
      </c>
      <c r="D167" s="4" t="s">
        <v>2605</v>
      </c>
      <c r="E167" s="4" t="s">
        <v>2781</v>
      </c>
      <c r="F167" s="5">
        <v>6570000</v>
      </c>
    </row>
    <row r="168" spans="1:6">
      <c r="A168" s="4" t="s">
        <v>2813</v>
      </c>
      <c r="B168" s="4" t="s">
        <v>2604</v>
      </c>
      <c r="C168" s="4" t="s">
        <v>2595</v>
      </c>
      <c r="D168" s="4" t="s">
        <v>2605</v>
      </c>
      <c r="E168" s="4" t="s">
        <v>2601</v>
      </c>
      <c r="F168" s="5">
        <v>2640000</v>
      </c>
    </row>
    <row r="169" spans="1:6">
      <c r="A169" s="4" t="s">
        <v>2814</v>
      </c>
      <c r="B169" s="4" t="s">
        <v>2604</v>
      </c>
      <c r="C169" s="4" t="s">
        <v>2595</v>
      </c>
      <c r="D169" s="4" t="s">
        <v>2605</v>
      </c>
      <c r="E169" s="4" t="s">
        <v>2804</v>
      </c>
      <c r="F169" s="5">
        <v>2949800</v>
      </c>
    </row>
    <row r="170" spans="1:6">
      <c r="A170" s="4" t="s">
        <v>2815</v>
      </c>
      <c r="B170" s="4" t="s">
        <v>2604</v>
      </c>
      <c r="C170" s="4" t="s">
        <v>2595</v>
      </c>
      <c r="D170" s="4" t="s">
        <v>2605</v>
      </c>
      <c r="E170" s="4" t="s">
        <v>2601</v>
      </c>
      <c r="F170" s="5">
        <v>21120000</v>
      </c>
    </row>
    <row r="171" spans="1:6">
      <c r="A171" s="4" t="s">
        <v>2816</v>
      </c>
      <c r="B171" s="4" t="s">
        <v>2604</v>
      </c>
      <c r="C171" s="4" t="s">
        <v>2595</v>
      </c>
      <c r="D171" s="4" t="s">
        <v>2627</v>
      </c>
      <c r="E171" s="4" t="s">
        <v>2606</v>
      </c>
      <c r="F171" s="5">
        <v>20000</v>
      </c>
    </row>
    <row r="172" spans="1:6">
      <c r="A172" s="4" t="s">
        <v>2817</v>
      </c>
      <c r="B172" s="4" t="s">
        <v>2604</v>
      </c>
      <c r="C172" s="4" t="s">
        <v>2595</v>
      </c>
      <c r="D172" s="4" t="s">
        <v>2789</v>
      </c>
      <c r="E172" s="4" t="s">
        <v>2740</v>
      </c>
      <c r="F172" s="5">
        <v>40000</v>
      </c>
    </row>
    <row r="173" spans="1:6">
      <c r="A173" s="4" t="s">
        <v>2818</v>
      </c>
      <c r="B173" s="4" t="s">
        <v>2604</v>
      </c>
      <c r="C173" s="4" t="s">
        <v>2595</v>
      </c>
      <c r="D173" s="4" t="s">
        <v>2819</v>
      </c>
      <c r="E173" s="4" t="s">
        <v>2643</v>
      </c>
      <c r="F173" s="5">
        <v>11000</v>
      </c>
    </row>
    <row r="174" spans="1:6">
      <c r="A174" s="4" t="s">
        <v>2820</v>
      </c>
      <c r="B174" s="4" t="s">
        <v>2604</v>
      </c>
      <c r="C174" s="4" t="s">
        <v>2595</v>
      </c>
      <c r="D174" s="4" t="s">
        <v>2819</v>
      </c>
      <c r="E174" s="4" t="s">
        <v>2643</v>
      </c>
      <c r="F174" s="5">
        <v>33600</v>
      </c>
    </row>
    <row r="175" spans="1:6">
      <c r="A175" s="4" t="s">
        <v>2821</v>
      </c>
      <c r="B175" s="4" t="s">
        <v>2594</v>
      </c>
      <c r="C175" s="4" t="s">
        <v>2595</v>
      </c>
      <c r="D175" s="4" t="s">
        <v>2822</v>
      </c>
      <c r="E175" s="4" t="s">
        <v>2823</v>
      </c>
      <c r="F175" s="5">
        <v>360000</v>
      </c>
    </row>
    <row r="176" spans="1:6">
      <c r="A176" s="4" t="s">
        <v>2824</v>
      </c>
      <c r="B176" s="4" t="s">
        <v>2599</v>
      </c>
      <c r="C176" s="4" t="s">
        <v>2595</v>
      </c>
      <c r="D176" s="4" t="s">
        <v>2825</v>
      </c>
      <c r="E176" s="4" t="s">
        <v>2622</v>
      </c>
      <c r="F176" s="5">
        <v>23300</v>
      </c>
    </row>
    <row r="177" spans="1:6">
      <c r="A177" s="4" t="s">
        <v>2824</v>
      </c>
      <c r="B177" s="4" t="s">
        <v>2599</v>
      </c>
      <c r="C177" s="4" t="s">
        <v>2595</v>
      </c>
      <c r="D177" s="4" t="s">
        <v>2825</v>
      </c>
      <c r="E177" s="4" t="s">
        <v>2602</v>
      </c>
      <c r="F177" s="5">
        <v>20000</v>
      </c>
    </row>
    <row r="178" spans="1:6">
      <c r="A178" s="4" t="s">
        <v>2824</v>
      </c>
      <c r="B178" s="4" t="s">
        <v>2599</v>
      </c>
      <c r="C178" s="4" t="s">
        <v>2595</v>
      </c>
      <c r="D178" s="4" t="s">
        <v>2825</v>
      </c>
      <c r="E178" s="4" t="s">
        <v>2643</v>
      </c>
      <c r="F178" s="5">
        <v>180000</v>
      </c>
    </row>
    <row r="179" spans="1:6">
      <c r="A179" s="4" t="s">
        <v>2824</v>
      </c>
      <c r="B179" s="4" t="s">
        <v>2599</v>
      </c>
      <c r="C179" s="4" t="s">
        <v>2595</v>
      </c>
      <c r="D179" s="4" t="s">
        <v>2825</v>
      </c>
      <c r="E179" s="4" t="s">
        <v>2721</v>
      </c>
      <c r="F179" s="5">
        <v>65000</v>
      </c>
    </row>
    <row r="180" spans="1:6">
      <c r="A180" s="4" t="s">
        <v>2824</v>
      </c>
      <c r="B180" s="4" t="s">
        <v>2599</v>
      </c>
      <c r="C180" s="4" t="s">
        <v>2595</v>
      </c>
      <c r="D180" s="4" t="s">
        <v>2825</v>
      </c>
      <c r="E180" s="4" t="s">
        <v>2826</v>
      </c>
      <c r="F180" s="5">
        <v>7200</v>
      </c>
    </row>
    <row r="181" spans="1:6">
      <c r="A181" s="4" t="s">
        <v>2824</v>
      </c>
      <c r="B181" s="4" t="s">
        <v>2599</v>
      </c>
      <c r="C181" s="4" t="s">
        <v>2595</v>
      </c>
      <c r="D181" s="4" t="s">
        <v>2825</v>
      </c>
      <c r="E181" s="4" t="s">
        <v>2643</v>
      </c>
      <c r="F181" s="5">
        <v>30000</v>
      </c>
    </row>
    <row r="182" spans="1:6">
      <c r="A182" s="4" t="s">
        <v>2824</v>
      </c>
      <c r="B182" s="4" t="s">
        <v>2599</v>
      </c>
      <c r="C182" s="4" t="s">
        <v>2595</v>
      </c>
      <c r="D182" s="4" t="s">
        <v>2825</v>
      </c>
      <c r="E182" s="4" t="s">
        <v>2802</v>
      </c>
      <c r="F182" s="5">
        <v>414500</v>
      </c>
    </row>
    <row r="183" spans="1:6">
      <c r="A183" s="4" t="s">
        <v>2827</v>
      </c>
      <c r="B183" s="4" t="s">
        <v>2599</v>
      </c>
      <c r="C183" s="4" t="s">
        <v>2595</v>
      </c>
      <c r="D183" s="4" t="s">
        <v>2756</v>
      </c>
      <c r="E183" s="4" t="s">
        <v>2602</v>
      </c>
      <c r="F183" s="5">
        <v>952000</v>
      </c>
    </row>
    <row r="184" spans="1:6">
      <c r="A184" s="4" t="s">
        <v>2827</v>
      </c>
      <c r="B184" s="4" t="s">
        <v>2599</v>
      </c>
      <c r="C184" s="4" t="s">
        <v>2595</v>
      </c>
      <c r="D184" s="4" t="s">
        <v>2756</v>
      </c>
      <c r="E184" s="4" t="s">
        <v>2602</v>
      </c>
      <c r="F184" s="5">
        <v>2554300</v>
      </c>
    </row>
    <row r="185" spans="1:6">
      <c r="A185" s="4" t="s">
        <v>2828</v>
      </c>
      <c r="B185" s="4" t="s">
        <v>2630</v>
      </c>
      <c r="C185" s="4" t="s">
        <v>2595</v>
      </c>
      <c r="D185" s="4" t="s">
        <v>2703</v>
      </c>
      <c r="E185" s="4" t="s">
        <v>2660</v>
      </c>
      <c r="F185" s="5">
        <v>2000000</v>
      </c>
    </row>
    <row r="186" spans="1:6">
      <c r="A186" s="4" t="s">
        <v>2828</v>
      </c>
      <c r="B186" s="4" t="s">
        <v>2630</v>
      </c>
      <c r="C186" s="4" t="s">
        <v>2595</v>
      </c>
      <c r="D186" s="4" t="s">
        <v>2702</v>
      </c>
      <c r="E186" s="4" t="s">
        <v>2597</v>
      </c>
      <c r="F186" s="5">
        <v>75000</v>
      </c>
    </row>
    <row r="187" spans="1:6">
      <c r="A187" s="4" t="s">
        <v>2828</v>
      </c>
      <c r="B187" s="4" t="s">
        <v>2630</v>
      </c>
      <c r="C187" s="4" t="s">
        <v>2595</v>
      </c>
      <c r="D187" s="4" t="s">
        <v>2702</v>
      </c>
      <c r="E187" s="4" t="s">
        <v>2597</v>
      </c>
      <c r="F187" s="5">
        <v>172500</v>
      </c>
    </row>
    <row r="188" spans="1:6">
      <c r="A188" s="4" t="s">
        <v>2828</v>
      </c>
      <c r="B188" s="4" t="s">
        <v>2630</v>
      </c>
      <c r="C188" s="4" t="s">
        <v>2595</v>
      </c>
      <c r="D188" s="4" t="s">
        <v>2722</v>
      </c>
      <c r="E188" s="4" t="s">
        <v>2602</v>
      </c>
      <c r="F188" s="5">
        <v>450000</v>
      </c>
    </row>
    <row r="189" spans="1:6">
      <c r="A189" s="4" t="s">
        <v>2828</v>
      </c>
      <c r="B189" s="4" t="s">
        <v>2630</v>
      </c>
      <c r="C189" s="4" t="s">
        <v>2595</v>
      </c>
      <c r="D189" s="4" t="s">
        <v>2722</v>
      </c>
      <c r="E189" s="4" t="s">
        <v>2660</v>
      </c>
      <c r="F189" s="5">
        <v>1660000</v>
      </c>
    </row>
    <row r="190" spans="1:6">
      <c r="A190" s="4" t="s">
        <v>2828</v>
      </c>
      <c r="B190" s="4" t="s">
        <v>2630</v>
      </c>
      <c r="C190" s="4" t="s">
        <v>2595</v>
      </c>
      <c r="D190" s="4" t="s">
        <v>2722</v>
      </c>
      <c r="E190" s="4" t="s">
        <v>2602</v>
      </c>
      <c r="F190" s="5">
        <v>1200000</v>
      </c>
    </row>
    <row r="191" spans="1:6">
      <c r="A191" s="4" t="s">
        <v>2828</v>
      </c>
      <c r="B191" s="4" t="s">
        <v>2630</v>
      </c>
      <c r="C191" s="4" t="s">
        <v>2595</v>
      </c>
      <c r="D191" s="4" t="s">
        <v>2722</v>
      </c>
      <c r="E191" s="4" t="s">
        <v>2602</v>
      </c>
      <c r="F191" s="5">
        <v>500000</v>
      </c>
    </row>
    <row r="192" spans="1:1">
      <c r="A192" s="1" t="s">
        <v>2829</v>
      </c>
    </row>
  </sheetData>
  <autoFilter ref="A3:F192">
    <extLst/>
  </autoFilter>
  <mergeCells count="1">
    <mergeCell ref="A2:F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01"/>
  <sheetViews>
    <sheetView workbookViewId="0">
      <pane xSplit="2" ySplit="6" topLeftCell="C7" activePane="bottomRight" state="frozen"/>
      <selection/>
      <selection pane="topRight"/>
      <selection pane="bottomLeft"/>
      <selection pane="bottomRight" activeCell="C13" sqref="C13"/>
    </sheetView>
  </sheetViews>
  <sheetFormatPr defaultColWidth="9" defaultRowHeight="14.25"/>
  <cols>
    <col min="1" max="1" width="10.5" style="210" hidden="1" customWidth="1"/>
    <col min="2" max="2" width="41.875" style="193" customWidth="1"/>
    <col min="3" max="4" width="10.5" style="358" customWidth="1"/>
    <col min="5" max="7" width="10.5" style="193" customWidth="1"/>
    <col min="8" max="9" width="10.5" style="358" customWidth="1"/>
    <col min="10" max="10" width="10.5" style="193" customWidth="1"/>
    <col min="11" max="11" width="14.5" style="210" hidden="1" customWidth="1"/>
    <col min="12" max="16384" width="9" style="210"/>
  </cols>
  <sheetData>
    <row r="1" ht="18" customHeight="1" spans="2:2">
      <c r="B1" s="193" t="s">
        <v>27</v>
      </c>
    </row>
    <row r="2" ht="32" customHeight="1" spans="2:12">
      <c r="B2" s="451" t="s">
        <v>28</v>
      </c>
      <c r="C2" s="452"/>
      <c r="D2" s="452"/>
      <c r="E2" s="453"/>
      <c r="F2" s="453"/>
      <c r="G2" s="453"/>
      <c r="H2" s="452"/>
      <c r="I2" s="452"/>
      <c r="J2" s="453"/>
      <c r="K2" s="456"/>
      <c r="L2" s="456"/>
    </row>
    <row r="3" ht="15" spans="2:12">
      <c r="B3" s="454"/>
      <c r="C3" s="455"/>
      <c r="D3" s="455"/>
      <c r="E3" s="456"/>
      <c r="F3" s="456"/>
      <c r="G3" s="456"/>
      <c r="I3" s="149" t="s">
        <v>29</v>
      </c>
      <c r="J3" s="149"/>
      <c r="K3" s="481"/>
      <c r="L3" s="456"/>
    </row>
    <row r="4" customHeight="1" spans="2:12">
      <c r="B4" s="457" t="s">
        <v>30</v>
      </c>
      <c r="C4" s="458" t="s">
        <v>31</v>
      </c>
      <c r="D4" s="458"/>
      <c r="E4" s="459"/>
      <c r="F4" s="459"/>
      <c r="G4" s="459"/>
      <c r="H4" s="458" t="s">
        <v>32</v>
      </c>
      <c r="I4" s="458"/>
      <c r="J4" s="459"/>
      <c r="K4" s="482" t="s">
        <v>33</v>
      </c>
      <c r="L4" s="483"/>
    </row>
    <row r="5" spans="2:12">
      <c r="B5" s="457"/>
      <c r="C5" s="460" t="s">
        <v>34</v>
      </c>
      <c r="D5" s="461" t="s">
        <v>35</v>
      </c>
      <c r="E5" s="462" t="s">
        <v>36</v>
      </c>
      <c r="F5" s="463" t="s">
        <v>37</v>
      </c>
      <c r="G5" s="464"/>
      <c r="H5" s="461" t="s">
        <v>38</v>
      </c>
      <c r="I5" s="484" t="s">
        <v>39</v>
      </c>
      <c r="J5" s="464"/>
      <c r="K5" s="482"/>
      <c r="L5" s="483"/>
    </row>
    <row r="6" spans="2:12">
      <c r="B6" s="457"/>
      <c r="C6" s="465"/>
      <c r="D6" s="466"/>
      <c r="E6" s="467"/>
      <c r="F6" s="271" t="s">
        <v>40</v>
      </c>
      <c r="G6" s="271" t="s">
        <v>41</v>
      </c>
      <c r="H6" s="466"/>
      <c r="I6" s="461" t="s">
        <v>40</v>
      </c>
      <c r="J6" s="271" t="s">
        <v>41</v>
      </c>
      <c r="K6" s="482"/>
      <c r="L6" s="483"/>
    </row>
    <row r="7" s="448" customFormat="1" ht="15" spans="1:12">
      <c r="A7" s="448">
        <v>101</v>
      </c>
      <c r="B7" s="468" t="s">
        <v>42</v>
      </c>
      <c r="C7" s="469">
        <v>22901</v>
      </c>
      <c r="D7" s="469">
        <v>25394</v>
      </c>
      <c r="E7" s="470">
        <f t="shared" ref="E7:E27" si="0">D7/C7</f>
        <v>1.10885987511462</v>
      </c>
      <c r="F7" s="469">
        <f>SUM(F8,F9:F20)</f>
        <v>5936</v>
      </c>
      <c r="G7" s="470">
        <f t="shared" ref="G7:G27" si="1">F7/K7</f>
        <v>0.305067324493781</v>
      </c>
      <c r="H7" s="469">
        <f>SUM(H8:H20)</f>
        <v>25479</v>
      </c>
      <c r="I7" s="469">
        <f>SUM(I8,I9:I20)</f>
        <v>85</v>
      </c>
      <c r="J7" s="470">
        <f t="shared" ref="J7:J27" si="2">I7/D7</f>
        <v>0.00334724738127117</v>
      </c>
      <c r="K7" s="469">
        <f>SUM(K8:K20)</f>
        <v>19458</v>
      </c>
      <c r="L7" s="485"/>
    </row>
    <row r="8" ht="15" spans="1:12">
      <c r="A8" s="210">
        <v>10101</v>
      </c>
      <c r="B8" s="471" t="s">
        <v>43</v>
      </c>
      <c r="C8" s="472">
        <v>11101</v>
      </c>
      <c r="D8" s="472">
        <v>10053</v>
      </c>
      <c r="E8" s="473">
        <f t="shared" si="0"/>
        <v>0.905594090622466</v>
      </c>
      <c r="F8" s="474">
        <f t="shared" ref="F8:F20" si="3">D8-K8</f>
        <v>4138</v>
      </c>
      <c r="G8" s="473">
        <f t="shared" si="1"/>
        <v>0.699577345731192</v>
      </c>
      <c r="H8" s="472">
        <v>10876</v>
      </c>
      <c r="I8" s="472">
        <f t="shared" ref="I8:I20" si="4">H8-D8</f>
        <v>823</v>
      </c>
      <c r="J8" s="473">
        <f t="shared" si="2"/>
        <v>0.0818661096190192</v>
      </c>
      <c r="K8" s="472">
        <v>5915</v>
      </c>
      <c r="L8" s="456"/>
    </row>
    <row r="9" ht="15" spans="1:12">
      <c r="A9" s="210">
        <v>10104</v>
      </c>
      <c r="B9" s="471" t="s">
        <v>44</v>
      </c>
      <c r="C9" s="472">
        <v>1562</v>
      </c>
      <c r="D9" s="472">
        <v>3292</v>
      </c>
      <c r="E9" s="473">
        <f t="shared" si="0"/>
        <v>2.10755441741357</v>
      </c>
      <c r="F9" s="474">
        <f t="shared" si="3"/>
        <v>1868</v>
      </c>
      <c r="G9" s="473">
        <f t="shared" si="1"/>
        <v>1.31179775280899</v>
      </c>
      <c r="H9" s="472">
        <v>2234</v>
      </c>
      <c r="I9" s="472">
        <f t="shared" si="4"/>
        <v>-1058</v>
      </c>
      <c r="J9" s="473">
        <f t="shared" si="2"/>
        <v>-0.32138517618469</v>
      </c>
      <c r="K9" s="472">
        <v>1424</v>
      </c>
      <c r="L9" s="456"/>
    </row>
    <row r="10" ht="15" spans="1:12">
      <c r="A10" s="210">
        <v>10106</v>
      </c>
      <c r="B10" s="471" t="s">
        <v>45</v>
      </c>
      <c r="C10" s="472">
        <v>530</v>
      </c>
      <c r="D10" s="472">
        <v>1829</v>
      </c>
      <c r="E10" s="473">
        <f t="shared" si="0"/>
        <v>3.45094339622641</v>
      </c>
      <c r="F10" s="474">
        <f t="shared" si="3"/>
        <v>1234</v>
      </c>
      <c r="G10" s="473">
        <f t="shared" si="1"/>
        <v>2.07394957983193</v>
      </c>
      <c r="H10" s="472">
        <v>850</v>
      </c>
      <c r="I10" s="472">
        <f t="shared" si="4"/>
        <v>-979</v>
      </c>
      <c r="J10" s="473">
        <f t="shared" si="2"/>
        <v>-0.53526517222526</v>
      </c>
      <c r="K10" s="472">
        <v>595</v>
      </c>
      <c r="L10" s="456"/>
    </row>
    <row r="11" ht="15" spans="1:12">
      <c r="A11" s="210">
        <v>10107</v>
      </c>
      <c r="B11" s="471" t="s">
        <v>46</v>
      </c>
      <c r="C11" s="472">
        <v>507</v>
      </c>
      <c r="D11" s="472">
        <v>671</v>
      </c>
      <c r="E11" s="473">
        <f t="shared" si="0"/>
        <v>1.32347140039448</v>
      </c>
      <c r="F11" s="474">
        <f t="shared" si="3"/>
        <v>170</v>
      </c>
      <c r="G11" s="473">
        <f t="shared" si="1"/>
        <v>0.339321357285429</v>
      </c>
      <c r="H11" s="472">
        <v>804</v>
      </c>
      <c r="I11" s="472">
        <f t="shared" si="4"/>
        <v>133</v>
      </c>
      <c r="J11" s="473">
        <f t="shared" si="2"/>
        <v>0.198211624441133</v>
      </c>
      <c r="K11" s="472">
        <v>501</v>
      </c>
      <c r="L11" s="456"/>
    </row>
    <row r="12" ht="15" spans="1:12">
      <c r="A12" s="210">
        <v>10109</v>
      </c>
      <c r="B12" s="471" t="s">
        <v>47</v>
      </c>
      <c r="C12" s="472">
        <v>1636</v>
      </c>
      <c r="D12" s="472">
        <v>1525</v>
      </c>
      <c r="E12" s="473">
        <f t="shared" si="0"/>
        <v>0.932151589242054</v>
      </c>
      <c r="F12" s="474">
        <f t="shared" si="3"/>
        <v>200</v>
      </c>
      <c r="G12" s="473">
        <f t="shared" si="1"/>
        <v>0.150943396226415</v>
      </c>
      <c r="H12" s="472">
        <v>1688</v>
      </c>
      <c r="I12" s="472">
        <f t="shared" si="4"/>
        <v>163</v>
      </c>
      <c r="J12" s="473">
        <f t="shared" si="2"/>
        <v>0.106885245901639</v>
      </c>
      <c r="K12" s="472">
        <v>1325</v>
      </c>
      <c r="L12" s="456"/>
    </row>
    <row r="13" ht="15" spans="1:12">
      <c r="A13" s="210">
        <v>10110</v>
      </c>
      <c r="B13" s="471" t="s">
        <v>48</v>
      </c>
      <c r="C13" s="472">
        <v>2300</v>
      </c>
      <c r="D13" s="472">
        <v>2327</v>
      </c>
      <c r="E13" s="473">
        <f t="shared" si="0"/>
        <v>1.01173913043478</v>
      </c>
      <c r="F13" s="474">
        <f t="shared" si="3"/>
        <v>-841</v>
      </c>
      <c r="G13" s="473">
        <f t="shared" si="1"/>
        <v>-0.265467171717172</v>
      </c>
      <c r="H13" s="472">
        <v>2887</v>
      </c>
      <c r="I13" s="472">
        <f t="shared" si="4"/>
        <v>560</v>
      </c>
      <c r="J13" s="473">
        <f t="shared" si="2"/>
        <v>0.240653201547056</v>
      </c>
      <c r="K13" s="472">
        <v>3168</v>
      </c>
      <c r="L13" s="456"/>
    </row>
    <row r="14" ht="15" spans="1:12">
      <c r="A14" s="210">
        <v>10111</v>
      </c>
      <c r="B14" s="471" t="s">
        <v>49</v>
      </c>
      <c r="C14" s="472">
        <v>958</v>
      </c>
      <c r="D14" s="472">
        <v>819</v>
      </c>
      <c r="E14" s="473">
        <f t="shared" si="0"/>
        <v>0.85490605427975</v>
      </c>
      <c r="F14" s="474">
        <f t="shared" si="3"/>
        <v>-482</v>
      </c>
      <c r="G14" s="473">
        <f t="shared" si="1"/>
        <v>-0.370484242890085</v>
      </c>
      <c r="H14" s="472">
        <v>908</v>
      </c>
      <c r="I14" s="472">
        <f t="shared" si="4"/>
        <v>89</v>
      </c>
      <c r="J14" s="473">
        <f t="shared" si="2"/>
        <v>0.108669108669109</v>
      </c>
      <c r="K14" s="472">
        <v>1301</v>
      </c>
      <c r="L14" s="456"/>
    </row>
    <row r="15" ht="15" spans="1:12">
      <c r="A15" s="210">
        <v>10112</v>
      </c>
      <c r="B15" s="471" t="s">
        <v>50</v>
      </c>
      <c r="C15" s="472">
        <v>1300</v>
      </c>
      <c r="D15" s="472">
        <v>1179</v>
      </c>
      <c r="E15" s="473">
        <f t="shared" si="0"/>
        <v>0.906923076923077</v>
      </c>
      <c r="F15" s="474">
        <f t="shared" si="3"/>
        <v>-50</v>
      </c>
      <c r="G15" s="473">
        <f t="shared" si="1"/>
        <v>-0.0406834825061025</v>
      </c>
      <c r="H15" s="472">
        <v>1517</v>
      </c>
      <c r="I15" s="472">
        <f t="shared" si="4"/>
        <v>338</v>
      </c>
      <c r="J15" s="473">
        <f t="shared" si="2"/>
        <v>0.286683630195081</v>
      </c>
      <c r="K15" s="472">
        <v>1229</v>
      </c>
      <c r="L15" s="456"/>
    </row>
    <row r="16" ht="15" spans="1:12">
      <c r="A16" s="210">
        <v>10113</v>
      </c>
      <c r="B16" s="471" t="s">
        <v>51</v>
      </c>
      <c r="C16" s="472">
        <v>498</v>
      </c>
      <c r="D16" s="472">
        <v>439</v>
      </c>
      <c r="E16" s="473">
        <f t="shared" si="0"/>
        <v>0.881526104417671</v>
      </c>
      <c r="F16" s="474">
        <f t="shared" si="3"/>
        <v>-158</v>
      </c>
      <c r="G16" s="473">
        <f t="shared" si="1"/>
        <v>-0.26465661641541</v>
      </c>
      <c r="H16" s="472">
        <v>452</v>
      </c>
      <c r="I16" s="472">
        <f t="shared" si="4"/>
        <v>13</v>
      </c>
      <c r="J16" s="473">
        <f t="shared" si="2"/>
        <v>0.0296127562642369</v>
      </c>
      <c r="K16" s="472">
        <v>597</v>
      </c>
      <c r="L16" s="456"/>
    </row>
    <row r="17" ht="15" spans="1:12">
      <c r="A17" s="210">
        <v>10114</v>
      </c>
      <c r="B17" s="471" t="s">
        <v>52</v>
      </c>
      <c r="C17" s="472">
        <v>800</v>
      </c>
      <c r="D17" s="472">
        <v>887</v>
      </c>
      <c r="E17" s="473">
        <f t="shared" si="0"/>
        <v>1.10875</v>
      </c>
      <c r="F17" s="474">
        <f t="shared" si="3"/>
        <v>44</v>
      </c>
      <c r="G17" s="473">
        <f t="shared" si="1"/>
        <v>0.0521945432977461</v>
      </c>
      <c r="H17" s="472">
        <v>924</v>
      </c>
      <c r="I17" s="472">
        <f t="shared" si="4"/>
        <v>37</v>
      </c>
      <c r="J17" s="473">
        <f t="shared" si="2"/>
        <v>0.0417136414881623</v>
      </c>
      <c r="K17" s="472">
        <v>843</v>
      </c>
      <c r="L17" s="456"/>
    </row>
    <row r="18" ht="15" spans="1:12">
      <c r="A18" s="210">
        <v>10118</v>
      </c>
      <c r="B18" s="471" t="s">
        <v>53</v>
      </c>
      <c r="C18" s="472">
        <v>330</v>
      </c>
      <c r="D18" s="472">
        <v>964</v>
      </c>
      <c r="E18" s="473">
        <f t="shared" si="0"/>
        <v>2.92121212121212</v>
      </c>
      <c r="F18" s="474">
        <f t="shared" si="3"/>
        <v>-300</v>
      </c>
      <c r="G18" s="473">
        <f t="shared" si="1"/>
        <v>-0.237341772151899</v>
      </c>
      <c r="H18" s="472">
        <v>827</v>
      </c>
      <c r="I18" s="472">
        <f t="shared" si="4"/>
        <v>-137</v>
      </c>
      <c r="J18" s="473">
        <f t="shared" si="2"/>
        <v>-0.142116182572614</v>
      </c>
      <c r="K18" s="472">
        <v>1264</v>
      </c>
      <c r="L18" s="456"/>
    </row>
    <row r="19" ht="15" spans="1:12">
      <c r="A19" s="210">
        <v>10119</v>
      </c>
      <c r="B19" s="471" t="s">
        <v>54</v>
      </c>
      <c r="C19" s="472">
        <v>1240</v>
      </c>
      <c r="D19" s="472">
        <v>1340</v>
      </c>
      <c r="E19" s="473">
        <f t="shared" si="0"/>
        <v>1.08064516129032</v>
      </c>
      <c r="F19" s="474">
        <f t="shared" si="3"/>
        <v>144</v>
      </c>
      <c r="G19" s="473">
        <f t="shared" si="1"/>
        <v>0.120401337792642</v>
      </c>
      <c r="H19" s="472">
        <v>1363</v>
      </c>
      <c r="I19" s="472">
        <f t="shared" si="4"/>
        <v>23</v>
      </c>
      <c r="J19" s="473">
        <f t="shared" si="2"/>
        <v>0.0171641791044776</v>
      </c>
      <c r="K19" s="472">
        <v>1196</v>
      </c>
      <c r="L19" s="456"/>
    </row>
    <row r="20" ht="15" spans="1:12">
      <c r="A20" s="210">
        <v>10121</v>
      </c>
      <c r="B20" s="471" t="s">
        <v>55</v>
      </c>
      <c r="C20" s="472">
        <v>139</v>
      </c>
      <c r="D20" s="472">
        <v>69</v>
      </c>
      <c r="E20" s="473">
        <f t="shared" si="0"/>
        <v>0.496402877697842</v>
      </c>
      <c r="F20" s="474">
        <f t="shared" si="3"/>
        <v>-31</v>
      </c>
      <c r="G20" s="473">
        <f t="shared" si="1"/>
        <v>-0.31</v>
      </c>
      <c r="H20" s="472">
        <v>149</v>
      </c>
      <c r="I20" s="472">
        <f t="shared" si="4"/>
        <v>80</v>
      </c>
      <c r="J20" s="473">
        <f t="shared" si="2"/>
        <v>1.15942028985507</v>
      </c>
      <c r="K20" s="472">
        <v>100</v>
      </c>
      <c r="L20" s="456"/>
    </row>
    <row r="21" s="449" customFormat="1" ht="15" spans="1:12">
      <c r="A21" s="449">
        <v>103</v>
      </c>
      <c r="B21" s="468" t="s">
        <v>56</v>
      </c>
      <c r="C21" s="469">
        <v>7874</v>
      </c>
      <c r="D21" s="469">
        <v>9728</v>
      </c>
      <c r="E21" s="470">
        <f t="shared" si="0"/>
        <v>1.23545847091694</v>
      </c>
      <c r="F21" s="475">
        <f>SUM(D21-K21)</f>
        <v>-114</v>
      </c>
      <c r="G21" s="470">
        <f t="shared" si="1"/>
        <v>-0.0115830115830116</v>
      </c>
      <c r="H21" s="469">
        <f t="shared" ref="H21:K21" si="5">SUM(H22:H22)+H32+H33+H29+H30+H31+H34</f>
        <v>10696</v>
      </c>
      <c r="I21" s="469">
        <f t="shared" si="5"/>
        <v>968</v>
      </c>
      <c r="J21" s="470">
        <f t="shared" si="2"/>
        <v>0.0995065789473684</v>
      </c>
      <c r="K21" s="469">
        <f t="shared" si="5"/>
        <v>9842</v>
      </c>
      <c r="L21" s="485"/>
    </row>
    <row r="22" ht="15" spans="1:12">
      <c r="A22" s="210">
        <v>10302</v>
      </c>
      <c r="B22" s="471" t="s">
        <v>57</v>
      </c>
      <c r="C22" s="472">
        <v>2431</v>
      </c>
      <c r="D22" s="472">
        <f>SUM(D23:D28)</f>
        <v>2106</v>
      </c>
      <c r="E22" s="473">
        <f t="shared" si="0"/>
        <v>0.866310160427808</v>
      </c>
      <c r="F22" s="474">
        <f t="shared" ref="F22:F27" si="6">D22-K22</f>
        <v>-13</v>
      </c>
      <c r="G22" s="473">
        <f t="shared" si="1"/>
        <v>-0.00613496932515337</v>
      </c>
      <c r="H22" s="472">
        <f>SUM(H23:H28)</f>
        <v>2378</v>
      </c>
      <c r="I22" s="472">
        <f>H22-D22</f>
        <v>272</v>
      </c>
      <c r="J22" s="473">
        <f t="shared" si="2"/>
        <v>0.129154795821462</v>
      </c>
      <c r="K22" s="472">
        <f>SUM(K23:K28)</f>
        <v>2119</v>
      </c>
      <c r="L22" s="456"/>
    </row>
    <row r="23" ht="15" spans="1:12">
      <c r="A23" s="210">
        <v>1030203</v>
      </c>
      <c r="B23" s="471" t="s">
        <v>58</v>
      </c>
      <c r="C23" s="472">
        <v>837</v>
      </c>
      <c r="D23" s="472">
        <v>913</v>
      </c>
      <c r="E23" s="473">
        <f t="shared" si="0"/>
        <v>1.09080047789725</v>
      </c>
      <c r="F23" s="474">
        <f t="shared" si="6"/>
        <v>128</v>
      </c>
      <c r="G23" s="473">
        <f t="shared" si="1"/>
        <v>0.163057324840764</v>
      </c>
      <c r="H23" s="472">
        <v>925</v>
      </c>
      <c r="I23" s="472">
        <f>H23-D23</f>
        <v>12</v>
      </c>
      <c r="J23" s="473">
        <f t="shared" si="2"/>
        <v>0.0131434830230011</v>
      </c>
      <c r="K23" s="472">
        <v>785</v>
      </c>
      <c r="L23" s="456"/>
    </row>
    <row r="24" ht="15" spans="1:12">
      <c r="A24" s="210">
        <v>10302016</v>
      </c>
      <c r="B24" s="471" t="s">
        <v>59</v>
      </c>
      <c r="C24" s="472">
        <v>834</v>
      </c>
      <c r="D24" s="472">
        <v>606</v>
      </c>
      <c r="E24" s="473">
        <f t="shared" si="0"/>
        <v>0.726618705035971</v>
      </c>
      <c r="F24" s="474">
        <f t="shared" si="6"/>
        <v>83</v>
      </c>
      <c r="G24" s="473">
        <f t="shared" si="1"/>
        <v>0.158699808795411</v>
      </c>
      <c r="H24" s="472">
        <v>803</v>
      </c>
      <c r="I24" s="472">
        <f>H24-D24</f>
        <v>197</v>
      </c>
      <c r="J24" s="473">
        <f t="shared" si="2"/>
        <v>0.325082508250825</v>
      </c>
      <c r="K24" s="472">
        <v>523</v>
      </c>
      <c r="L24" s="456"/>
    </row>
    <row r="25" ht="15" spans="1:12">
      <c r="A25" s="210">
        <v>1030218</v>
      </c>
      <c r="B25" s="471" t="s">
        <v>60</v>
      </c>
      <c r="C25" s="472">
        <v>400</v>
      </c>
      <c r="D25" s="472">
        <v>342</v>
      </c>
      <c r="E25" s="473">
        <f t="shared" si="0"/>
        <v>0.855</v>
      </c>
      <c r="F25" s="474">
        <f t="shared" si="6"/>
        <v>-29</v>
      </c>
      <c r="G25" s="473">
        <f t="shared" si="1"/>
        <v>-0.078167115902965</v>
      </c>
      <c r="H25" s="472">
        <v>400</v>
      </c>
      <c r="I25" s="472">
        <f>H25-D25</f>
        <v>58</v>
      </c>
      <c r="J25" s="473">
        <f t="shared" si="2"/>
        <v>0.169590643274854</v>
      </c>
      <c r="K25" s="472">
        <v>371</v>
      </c>
      <c r="L25" s="456"/>
    </row>
    <row r="26" ht="15" spans="1:12">
      <c r="A26" s="210">
        <v>1030222</v>
      </c>
      <c r="B26" s="471" t="s">
        <v>61</v>
      </c>
      <c r="C26" s="472">
        <v>180</v>
      </c>
      <c r="D26" s="472">
        <v>244</v>
      </c>
      <c r="E26" s="473">
        <f t="shared" si="0"/>
        <v>1.35555555555556</v>
      </c>
      <c r="F26" s="474">
        <f t="shared" si="6"/>
        <v>-42</v>
      </c>
      <c r="G26" s="473">
        <f t="shared" si="1"/>
        <v>-0.146853146853147</v>
      </c>
      <c r="H26" s="472">
        <v>220</v>
      </c>
      <c r="I26" s="472">
        <f>H26-D26</f>
        <v>-24</v>
      </c>
      <c r="J26" s="473">
        <f t="shared" si="2"/>
        <v>-0.0983606557377049</v>
      </c>
      <c r="K26" s="472">
        <v>286</v>
      </c>
      <c r="L26" s="456"/>
    </row>
    <row r="27" ht="15" spans="1:12">
      <c r="A27" s="210">
        <v>1030223</v>
      </c>
      <c r="B27" s="471" t="s">
        <v>62</v>
      </c>
      <c r="C27" s="472">
        <v>150</v>
      </c>
      <c r="D27" s="472">
        <v>1</v>
      </c>
      <c r="E27" s="473"/>
      <c r="F27" s="474">
        <f t="shared" si="6"/>
        <v>-143</v>
      </c>
      <c r="G27" s="473">
        <f t="shared" si="1"/>
        <v>-0.993055555555556</v>
      </c>
      <c r="H27" s="472"/>
      <c r="I27" s="472"/>
      <c r="J27" s="473"/>
      <c r="K27" s="472">
        <v>144</v>
      </c>
      <c r="L27" s="456"/>
    </row>
    <row r="28" ht="15" spans="1:12">
      <c r="A28" s="210">
        <v>1030299</v>
      </c>
      <c r="B28" s="471" t="s">
        <v>63</v>
      </c>
      <c r="C28" s="472">
        <v>30</v>
      </c>
      <c r="D28" s="472"/>
      <c r="E28" s="473">
        <f t="shared" ref="E28:E31" si="7">D28/C28</f>
        <v>0</v>
      </c>
      <c r="F28" s="474">
        <f t="shared" ref="F28:F34" si="8">D28-K28</f>
        <v>-10</v>
      </c>
      <c r="G28" s="473">
        <f t="shared" ref="G28:G36" si="9">F28/K28</f>
        <v>-1</v>
      </c>
      <c r="H28" s="472">
        <v>30</v>
      </c>
      <c r="I28" s="472">
        <f t="shared" ref="I28:I34" si="10">H28-D28</f>
        <v>30</v>
      </c>
      <c r="J28" s="473" t="e">
        <f t="shared" ref="J28:J31" si="11">I28/D28</f>
        <v>#DIV/0!</v>
      </c>
      <c r="K28" s="472">
        <v>10</v>
      </c>
      <c r="L28" s="456"/>
    </row>
    <row r="29" ht="15" spans="1:12">
      <c r="A29" s="210">
        <v>10304</v>
      </c>
      <c r="B29" s="471" t="s">
        <v>64</v>
      </c>
      <c r="C29" s="472">
        <v>1220</v>
      </c>
      <c r="D29" s="472">
        <v>917</v>
      </c>
      <c r="E29" s="473">
        <f t="shared" si="7"/>
        <v>0.751639344262295</v>
      </c>
      <c r="F29" s="474">
        <f t="shared" si="8"/>
        <v>-207</v>
      </c>
      <c r="G29" s="473">
        <f t="shared" si="9"/>
        <v>-0.184163701067616</v>
      </c>
      <c r="H29" s="472">
        <v>1634</v>
      </c>
      <c r="I29" s="472">
        <f t="shared" si="10"/>
        <v>717</v>
      </c>
      <c r="J29" s="473">
        <f t="shared" si="11"/>
        <v>0.781897491821156</v>
      </c>
      <c r="K29" s="472">
        <v>1124</v>
      </c>
      <c r="L29" s="456"/>
    </row>
    <row r="30" ht="15" spans="1:12">
      <c r="A30" s="210">
        <v>10305</v>
      </c>
      <c r="B30" s="471" t="s">
        <v>65</v>
      </c>
      <c r="C30" s="472">
        <v>2618</v>
      </c>
      <c r="D30" s="472">
        <v>2465</v>
      </c>
      <c r="E30" s="473">
        <f t="shared" si="7"/>
        <v>0.941558441558442</v>
      </c>
      <c r="F30" s="474">
        <f t="shared" si="8"/>
        <v>1113</v>
      </c>
      <c r="G30" s="473">
        <f t="shared" si="9"/>
        <v>0.823224852071006</v>
      </c>
      <c r="H30" s="472">
        <v>2619</v>
      </c>
      <c r="I30" s="472">
        <f t="shared" si="10"/>
        <v>154</v>
      </c>
      <c r="J30" s="473">
        <f t="shared" si="11"/>
        <v>0.062474645030426</v>
      </c>
      <c r="K30" s="472">
        <v>1352</v>
      </c>
      <c r="L30" s="456"/>
    </row>
    <row r="31" ht="15" spans="1:12">
      <c r="A31" s="210">
        <v>10307</v>
      </c>
      <c r="B31" s="471" t="s">
        <v>66</v>
      </c>
      <c r="C31" s="472">
        <v>990</v>
      </c>
      <c r="D31" s="472">
        <v>1359</v>
      </c>
      <c r="E31" s="473">
        <f t="shared" si="7"/>
        <v>1.37272727272727</v>
      </c>
      <c r="F31" s="474">
        <f t="shared" si="8"/>
        <v>-2629</v>
      </c>
      <c r="G31" s="473">
        <f t="shared" si="9"/>
        <v>-0.659227683049147</v>
      </c>
      <c r="H31" s="472">
        <v>1599</v>
      </c>
      <c r="I31" s="472">
        <f t="shared" si="10"/>
        <v>240</v>
      </c>
      <c r="J31" s="473">
        <f t="shared" si="11"/>
        <v>0.176600441501104</v>
      </c>
      <c r="K31" s="472">
        <v>3988</v>
      </c>
      <c r="L31" s="456"/>
    </row>
    <row r="32" ht="15" spans="1:12">
      <c r="A32" s="210">
        <v>10308</v>
      </c>
      <c r="B32" s="471" t="s">
        <v>67</v>
      </c>
      <c r="C32" s="472">
        <v>100</v>
      </c>
      <c r="D32" s="472">
        <v>8</v>
      </c>
      <c r="E32" s="473"/>
      <c r="F32" s="474">
        <f t="shared" si="8"/>
        <v>8</v>
      </c>
      <c r="G32" s="473" t="e">
        <f t="shared" si="9"/>
        <v>#DIV/0!</v>
      </c>
      <c r="H32" s="472">
        <v>100</v>
      </c>
      <c r="I32" s="472">
        <f t="shared" si="10"/>
        <v>92</v>
      </c>
      <c r="J32" s="473"/>
      <c r="K32" s="472"/>
      <c r="L32" s="456"/>
    </row>
    <row r="33" ht="15" spans="1:12">
      <c r="A33" s="210">
        <v>10309</v>
      </c>
      <c r="B33" s="471" t="s">
        <v>68</v>
      </c>
      <c r="C33" s="472">
        <v>150</v>
      </c>
      <c r="D33" s="472">
        <v>60</v>
      </c>
      <c r="E33" s="473">
        <f t="shared" ref="E33:E50" si="12">D33/C33</f>
        <v>0.4</v>
      </c>
      <c r="F33" s="474">
        <f t="shared" si="8"/>
        <v>-50</v>
      </c>
      <c r="G33" s="473">
        <f t="shared" si="9"/>
        <v>-0.454545454545455</v>
      </c>
      <c r="H33" s="472">
        <v>150</v>
      </c>
      <c r="I33" s="472">
        <f t="shared" si="10"/>
        <v>90</v>
      </c>
      <c r="J33" s="473">
        <f t="shared" ref="J33:J43" si="13">I33/D33</f>
        <v>1.5</v>
      </c>
      <c r="K33" s="472">
        <v>110</v>
      </c>
      <c r="L33" s="456"/>
    </row>
    <row r="34" ht="15" spans="1:12">
      <c r="A34" s="210">
        <v>10399</v>
      </c>
      <c r="B34" s="471" t="s">
        <v>69</v>
      </c>
      <c r="C34" s="472">
        <v>365</v>
      </c>
      <c r="D34" s="472">
        <v>2813</v>
      </c>
      <c r="E34" s="473">
        <f t="shared" si="12"/>
        <v>7.70684931506849</v>
      </c>
      <c r="F34" s="474">
        <f t="shared" si="8"/>
        <v>1664</v>
      </c>
      <c r="G34" s="473">
        <f t="shared" si="9"/>
        <v>1.44821583986075</v>
      </c>
      <c r="H34" s="472">
        <v>2216</v>
      </c>
      <c r="I34" s="472">
        <f t="shared" si="10"/>
        <v>-597</v>
      </c>
      <c r="J34" s="473">
        <f t="shared" si="13"/>
        <v>-0.212228937077853</v>
      </c>
      <c r="K34" s="472">
        <v>1149</v>
      </c>
      <c r="L34" s="456"/>
    </row>
    <row r="35" s="449" customFormat="1" ht="15" spans="2:12">
      <c r="B35" s="476" t="s">
        <v>70</v>
      </c>
      <c r="C35" s="469">
        <v>30775</v>
      </c>
      <c r="D35" s="469">
        <v>35122</v>
      </c>
      <c r="E35" s="470">
        <f t="shared" si="12"/>
        <v>1.14125101543461</v>
      </c>
      <c r="F35" s="475">
        <f t="shared" ref="F35:F37" si="14">SUM(D35-K35)</f>
        <v>5822</v>
      </c>
      <c r="G35" s="470">
        <f t="shared" si="9"/>
        <v>0.198703071672355</v>
      </c>
      <c r="H35" s="469">
        <f t="shared" ref="H35:K35" si="15">H21+H7</f>
        <v>36175</v>
      </c>
      <c r="I35" s="469">
        <f t="shared" si="15"/>
        <v>1053</v>
      </c>
      <c r="J35" s="470">
        <f t="shared" si="13"/>
        <v>0.0299812083594328</v>
      </c>
      <c r="K35" s="469">
        <f t="shared" si="15"/>
        <v>29300</v>
      </c>
      <c r="L35" s="485"/>
    </row>
    <row r="36" s="449" customFormat="1" ht="15" spans="2:12">
      <c r="B36" s="477" t="s">
        <v>71</v>
      </c>
      <c r="C36" s="469">
        <v>127098.48688</v>
      </c>
      <c r="D36" s="469">
        <f>D37+D43+D70</f>
        <v>167268.46</v>
      </c>
      <c r="E36" s="470">
        <f t="shared" si="12"/>
        <v>1.31605390517297</v>
      </c>
      <c r="F36" s="475">
        <f t="shared" si="14"/>
        <v>-10195.54</v>
      </c>
      <c r="G36" s="470">
        <f t="shared" si="9"/>
        <v>-0.0574513140693324</v>
      </c>
      <c r="H36" s="469">
        <f>H37+H43+H70</f>
        <v>127504</v>
      </c>
      <c r="I36" s="469">
        <f t="shared" ref="I36:I51" si="16">H36-D36</f>
        <v>-39764.46</v>
      </c>
      <c r="J36" s="470">
        <f t="shared" si="13"/>
        <v>-0.237728379875082</v>
      </c>
      <c r="K36" s="486">
        <f>K37+K43+K70</f>
        <v>177464</v>
      </c>
      <c r="L36" s="487"/>
    </row>
    <row r="37" s="449" customFormat="1" ht="15" spans="1:12">
      <c r="A37" s="449">
        <v>11001</v>
      </c>
      <c r="B37" s="477" t="s">
        <v>72</v>
      </c>
      <c r="C37" s="469">
        <v>5878</v>
      </c>
      <c r="D37" s="469">
        <f>SUM(D38:D42)</f>
        <v>5878</v>
      </c>
      <c r="E37" s="470">
        <f t="shared" si="12"/>
        <v>1</v>
      </c>
      <c r="F37" s="475">
        <f t="shared" si="14"/>
        <v>0</v>
      </c>
      <c r="G37" s="470"/>
      <c r="H37" s="469">
        <f>SUM(H38:H42)</f>
        <v>5878</v>
      </c>
      <c r="I37" s="469">
        <f t="shared" si="16"/>
        <v>0</v>
      </c>
      <c r="J37" s="470">
        <f t="shared" si="13"/>
        <v>0</v>
      </c>
      <c r="K37" s="469">
        <f>SUM(K38:K42)</f>
        <v>5878</v>
      </c>
      <c r="L37" s="487"/>
    </row>
    <row r="38" s="450" customFormat="1" ht="17" customHeight="1" spans="1:12">
      <c r="A38" s="450">
        <v>1100104</v>
      </c>
      <c r="B38" s="478" t="s">
        <v>73</v>
      </c>
      <c r="C38" s="472">
        <v>3107</v>
      </c>
      <c r="D38" s="472">
        <v>3107</v>
      </c>
      <c r="E38" s="473">
        <f t="shared" si="12"/>
        <v>1</v>
      </c>
      <c r="F38" s="474">
        <f t="shared" ref="F38:F42" si="17">D38-K38</f>
        <v>0</v>
      </c>
      <c r="G38" s="473"/>
      <c r="H38" s="472">
        <v>3107</v>
      </c>
      <c r="I38" s="472">
        <f t="shared" si="16"/>
        <v>0</v>
      </c>
      <c r="J38" s="473">
        <f t="shared" si="13"/>
        <v>0</v>
      </c>
      <c r="K38" s="472">
        <v>3107</v>
      </c>
      <c r="L38" s="488"/>
    </row>
    <row r="39" s="450" customFormat="1" ht="17" customHeight="1" spans="1:12">
      <c r="A39" s="450">
        <v>1100105</v>
      </c>
      <c r="B39" s="478" t="s">
        <v>74</v>
      </c>
      <c r="C39" s="472">
        <v>402</v>
      </c>
      <c r="D39" s="472">
        <v>402</v>
      </c>
      <c r="E39" s="473">
        <f t="shared" si="12"/>
        <v>1</v>
      </c>
      <c r="F39" s="474">
        <f t="shared" si="17"/>
        <v>0</v>
      </c>
      <c r="G39" s="473"/>
      <c r="H39" s="472">
        <v>402</v>
      </c>
      <c r="I39" s="472">
        <f t="shared" si="16"/>
        <v>0</v>
      </c>
      <c r="J39" s="473">
        <f t="shared" si="13"/>
        <v>0</v>
      </c>
      <c r="K39" s="472">
        <v>402</v>
      </c>
      <c r="L39" s="488"/>
    </row>
    <row r="40" s="450" customFormat="1" ht="17" customHeight="1" spans="1:12">
      <c r="A40" s="450">
        <v>1100102</v>
      </c>
      <c r="B40" s="478" t="s">
        <v>75</v>
      </c>
      <c r="C40" s="472">
        <v>565</v>
      </c>
      <c r="D40" s="472">
        <v>565</v>
      </c>
      <c r="E40" s="473">
        <f t="shared" si="12"/>
        <v>1</v>
      </c>
      <c r="F40" s="474">
        <f t="shared" si="17"/>
        <v>0</v>
      </c>
      <c r="G40" s="473"/>
      <c r="H40" s="472">
        <v>565</v>
      </c>
      <c r="I40" s="472">
        <f t="shared" si="16"/>
        <v>0</v>
      </c>
      <c r="J40" s="473">
        <f t="shared" si="13"/>
        <v>0</v>
      </c>
      <c r="K40" s="472">
        <v>565</v>
      </c>
      <c r="L40" s="488"/>
    </row>
    <row r="41" s="450" customFormat="1" ht="17" customHeight="1" spans="1:12">
      <c r="A41" s="450">
        <v>1100103</v>
      </c>
      <c r="B41" s="478" t="s">
        <v>76</v>
      </c>
      <c r="C41" s="472">
        <v>339</v>
      </c>
      <c r="D41" s="472">
        <v>339</v>
      </c>
      <c r="E41" s="473">
        <f t="shared" si="12"/>
        <v>1</v>
      </c>
      <c r="F41" s="474">
        <f t="shared" si="17"/>
        <v>0</v>
      </c>
      <c r="G41" s="473"/>
      <c r="H41" s="472">
        <v>339</v>
      </c>
      <c r="I41" s="472">
        <f t="shared" si="16"/>
        <v>0</v>
      </c>
      <c r="J41" s="473">
        <f t="shared" si="13"/>
        <v>0</v>
      </c>
      <c r="K41" s="472">
        <v>339</v>
      </c>
      <c r="L41" s="488"/>
    </row>
    <row r="42" s="450" customFormat="1" ht="17" customHeight="1" spans="1:12">
      <c r="A42" s="450">
        <v>1100199</v>
      </c>
      <c r="B42" s="478" t="s">
        <v>77</v>
      </c>
      <c r="C42" s="472">
        <v>1465</v>
      </c>
      <c r="D42" s="472">
        <v>1465</v>
      </c>
      <c r="E42" s="473">
        <f t="shared" si="12"/>
        <v>1</v>
      </c>
      <c r="F42" s="474">
        <f t="shared" si="17"/>
        <v>0</v>
      </c>
      <c r="G42" s="473"/>
      <c r="H42" s="472">
        <v>1465</v>
      </c>
      <c r="I42" s="472">
        <f t="shared" si="16"/>
        <v>0</v>
      </c>
      <c r="J42" s="473">
        <f t="shared" si="13"/>
        <v>0</v>
      </c>
      <c r="K42" s="472">
        <v>1465</v>
      </c>
      <c r="L42" s="488"/>
    </row>
    <row r="43" ht="15" spans="1:12">
      <c r="A43" s="210">
        <v>11002</v>
      </c>
      <c r="B43" s="477" t="s">
        <v>78</v>
      </c>
      <c r="C43" s="469">
        <v>112919.48688</v>
      </c>
      <c r="D43" s="469">
        <f>SUM(D44:D69)</f>
        <v>138392.46</v>
      </c>
      <c r="E43" s="470">
        <f t="shared" si="12"/>
        <v>1.22558527162872</v>
      </c>
      <c r="F43" s="475">
        <f t="shared" ref="F43:F49" si="18">SUM(D43-K43)</f>
        <v>-2779.53999999998</v>
      </c>
      <c r="G43" s="470">
        <f t="shared" ref="G43:G48" si="19">F43/K43</f>
        <v>-0.0196890318193408</v>
      </c>
      <c r="H43" s="469">
        <f>SUM(H44:H69)</f>
        <v>113368</v>
      </c>
      <c r="I43" s="469">
        <f t="shared" si="16"/>
        <v>-25024.46</v>
      </c>
      <c r="J43" s="470">
        <f t="shared" si="13"/>
        <v>-0.180822423418154</v>
      </c>
      <c r="K43" s="469">
        <f>SUM(K44:K69)</f>
        <v>141172</v>
      </c>
      <c r="L43" s="456"/>
    </row>
    <row r="44" ht="15" spans="1:12">
      <c r="A44" s="210">
        <v>1100201</v>
      </c>
      <c r="B44" s="478" t="s">
        <v>79</v>
      </c>
      <c r="C44" s="479">
        <v>894</v>
      </c>
      <c r="D44" s="479">
        <v>894.2</v>
      </c>
      <c r="E44" s="473">
        <f t="shared" si="12"/>
        <v>1.00022371364653</v>
      </c>
      <c r="F44" s="475"/>
      <c r="G44" s="470"/>
      <c r="H44" s="479">
        <v>894</v>
      </c>
      <c r="I44" s="472">
        <f t="shared" si="16"/>
        <v>-0.200000000000045</v>
      </c>
      <c r="J44" s="473"/>
      <c r="K44" s="489">
        <v>894</v>
      </c>
      <c r="L44" s="456"/>
    </row>
    <row r="45" ht="15" spans="1:12">
      <c r="A45" s="210">
        <v>1100202</v>
      </c>
      <c r="B45" s="478" t="s">
        <v>80</v>
      </c>
      <c r="C45" s="479">
        <v>35568</v>
      </c>
      <c r="D45" s="479">
        <v>42816</v>
      </c>
      <c r="E45" s="473">
        <f t="shared" si="12"/>
        <v>1.20377867746289</v>
      </c>
      <c r="F45" s="474">
        <f t="shared" si="18"/>
        <v>3296</v>
      </c>
      <c r="G45" s="473">
        <f t="shared" si="19"/>
        <v>0.0834008097165992</v>
      </c>
      <c r="H45" s="479">
        <v>41259</v>
      </c>
      <c r="I45" s="472">
        <f t="shared" si="16"/>
        <v>-1557</v>
      </c>
      <c r="J45" s="473">
        <f t="shared" ref="J45:J51" si="20">I45/D45</f>
        <v>-0.0363649103139013</v>
      </c>
      <c r="K45" s="490">
        <v>39520</v>
      </c>
      <c r="L45" s="456"/>
    </row>
    <row r="46" ht="15" spans="1:12">
      <c r="A46" s="210">
        <v>1100207</v>
      </c>
      <c r="B46" s="478" t="s">
        <v>81</v>
      </c>
      <c r="C46" s="479">
        <v>8852</v>
      </c>
      <c r="D46" s="479">
        <v>10380</v>
      </c>
      <c r="E46" s="473">
        <f t="shared" si="12"/>
        <v>1.17261635788522</v>
      </c>
      <c r="F46" s="474">
        <f t="shared" si="18"/>
        <v>-2285</v>
      </c>
      <c r="G46" s="473">
        <f t="shared" si="19"/>
        <v>-0.180418476115278</v>
      </c>
      <c r="H46" s="479">
        <v>9304</v>
      </c>
      <c r="I46" s="472">
        <f t="shared" si="16"/>
        <v>-1076</v>
      </c>
      <c r="J46" s="473">
        <f t="shared" si="20"/>
        <v>-0.103660886319846</v>
      </c>
      <c r="K46" s="489">
        <v>12665</v>
      </c>
      <c r="L46" s="456"/>
    </row>
    <row r="47" ht="15" spans="1:12">
      <c r="A47" s="210">
        <v>1100208</v>
      </c>
      <c r="B47" s="478" t="s">
        <v>82</v>
      </c>
      <c r="C47" s="479">
        <v>807.234</v>
      </c>
      <c r="D47" s="480">
        <f>5126.49+20</f>
        <v>5146.49</v>
      </c>
      <c r="E47" s="473">
        <f t="shared" si="12"/>
        <v>6.37546238141605</v>
      </c>
      <c r="F47" s="474">
        <f t="shared" si="18"/>
        <v>1379.49</v>
      </c>
      <c r="G47" s="473">
        <f t="shared" si="19"/>
        <v>0.366203875763207</v>
      </c>
      <c r="H47" s="479">
        <v>804</v>
      </c>
      <c r="I47" s="472">
        <f t="shared" si="16"/>
        <v>-4342.49</v>
      </c>
      <c r="J47" s="473">
        <f t="shared" si="20"/>
        <v>-0.843777020843332</v>
      </c>
      <c r="K47" s="491">
        <v>3767</v>
      </c>
      <c r="L47" s="456"/>
    </row>
    <row r="48" ht="15" spans="1:12">
      <c r="A48" s="210">
        <v>1100225</v>
      </c>
      <c r="B48" s="478" t="s">
        <v>83</v>
      </c>
      <c r="C48" s="479">
        <v>251</v>
      </c>
      <c r="D48" s="480">
        <v>278</v>
      </c>
      <c r="E48" s="473">
        <f t="shared" si="12"/>
        <v>1.10756972111554</v>
      </c>
      <c r="F48" s="474">
        <f t="shared" si="18"/>
        <v>-1</v>
      </c>
      <c r="G48" s="473">
        <f t="shared" si="19"/>
        <v>-0.003584229390681</v>
      </c>
      <c r="H48" s="479">
        <v>250</v>
      </c>
      <c r="I48" s="472">
        <f t="shared" si="16"/>
        <v>-28</v>
      </c>
      <c r="J48" s="473">
        <f t="shared" si="20"/>
        <v>-0.100719424460432</v>
      </c>
      <c r="K48" s="492">
        <v>279</v>
      </c>
      <c r="L48" s="456"/>
    </row>
    <row r="49" ht="15" spans="1:12">
      <c r="A49" s="210">
        <v>1100226</v>
      </c>
      <c r="B49" s="478" t="s">
        <v>84</v>
      </c>
      <c r="C49" s="479">
        <v>1409</v>
      </c>
      <c r="D49" s="480">
        <v>1751</v>
      </c>
      <c r="E49" s="473">
        <f t="shared" si="12"/>
        <v>1.24272533711852</v>
      </c>
      <c r="F49" s="474">
        <f t="shared" si="18"/>
        <v>90</v>
      </c>
      <c r="G49" s="473"/>
      <c r="H49" s="479">
        <v>1576</v>
      </c>
      <c r="I49" s="472">
        <f t="shared" si="16"/>
        <v>-175</v>
      </c>
      <c r="J49" s="473">
        <f t="shared" si="20"/>
        <v>-0.0999428897772701</v>
      </c>
      <c r="K49" s="492">
        <v>1661</v>
      </c>
      <c r="L49" s="456"/>
    </row>
    <row r="50" ht="15" spans="1:12">
      <c r="A50" s="210">
        <v>1100227</v>
      </c>
      <c r="B50" s="478" t="s">
        <v>85</v>
      </c>
      <c r="C50" s="479">
        <v>8536.05288</v>
      </c>
      <c r="D50" s="479">
        <v>8535</v>
      </c>
      <c r="E50" s="473">
        <f t="shared" si="12"/>
        <v>0.999876654934687</v>
      </c>
      <c r="F50" s="474"/>
      <c r="G50" s="473"/>
      <c r="H50" s="479">
        <v>8536</v>
      </c>
      <c r="I50" s="472">
        <f t="shared" si="16"/>
        <v>1</v>
      </c>
      <c r="J50" s="473">
        <f t="shared" si="20"/>
        <v>0.000117164616285882</v>
      </c>
      <c r="K50" s="490">
        <v>8535</v>
      </c>
      <c r="L50" s="456" t="s">
        <v>86</v>
      </c>
    </row>
    <row r="51" ht="15" spans="1:12">
      <c r="A51" s="210">
        <v>1100228</v>
      </c>
      <c r="B51" s="478" t="s">
        <v>87</v>
      </c>
      <c r="C51" s="479">
        <v>485</v>
      </c>
      <c r="D51" s="479">
        <v>597</v>
      </c>
      <c r="E51" s="473"/>
      <c r="F51" s="474"/>
      <c r="G51" s="473"/>
      <c r="H51" s="479">
        <v>537</v>
      </c>
      <c r="I51" s="472">
        <f t="shared" si="16"/>
        <v>-60</v>
      </c>
      <c r="J51" s="473">
        <f t="shared" si="20"/>
        <v>-0.100502512562814</v>
      </c>
      <c r="K51" s="490">
        <v>539</v>
      </c>
      <c r="L51" s="456"/>
    </row>
    <row r="52" ht="15" spans="1:12">
      <c r="A52" s="210">
        <v>1100229</v>
      </c>
      <c r="B52" s="478" t="s">
        <v>88</v>
      </c>
      <c r="C52" s="479"/>
      <c r="D52" s="479">
        <v>6</v>
      </c>
      <c r="E52" s="473"/>
      <c r="F52" s="474">
        <f t="shared" ref="F52:F61" si="21">SUM(D52-K52)</f>
        <v>6</v>
      </c>
      <c r="G52" s="473"/>
      <c r="H52" s="479"/>
      <c r="I52" s="472"/>
      <c r="J52" s="473"/>
      <c r="K52" s="490"/>
      <c r="L52" s="456"/>
    </row>
    <row r="53" ht="15" spans="1:12">
      <c r="A53" s="210">
        <v>1100231</v>
      </c>
      <c r="B53" s="478" t="s">
        <v>89</v>
      </c>
      <c r="C53" s="479">
        <v>8593</v>
      </c>
      <c r="D53" s="479">
        <v>10903</v>
      </c>
      <c r="E53" s="473">
        <f t="shared" ref="E53:E61" si="22">D53/C53</f>
        <v>1.26882346095659</v>
      </c>
      <c r="F53" s="474">
        <f t="shared" si="21"/>
        <v>958</v>
      </c>
      <c r="G53" s="473">
        <f t="shared" ref="G53:G61" si="23">F53/K53</f>
        <v>0.0963298139768728</v>
      </c>
      <c r="H53" s="479">
        <v>8566</v>
      </c>
      <c r="I53" s="472">
        <f t="shared" ref="I53:I61" si="24">H53-D53</f>
        <v>-2337</v>
      </c>
      <c r="J53" s="473">
        <f t="shared" ref="J53:J61" si="25">I53/D53</f>
        <v>-0.214344675777309</v>
      </c>
      <c r="K53" s="490">
        <v>9945</v>
      </c>
      <c r="L53" s="456"/>
    </row>
    <row r="54" ht="15" spans="1:12">
      <c r="A54" s="210">
        <v>1100244</v>
      </c>
      <c r="B54" s="478" t="s">
        <v>90</v>
      </c>
      <c r="C54" s="479">
        <v>1058</v>
      </c>
      <c r="D54" s="479">
        <v>1275.67</v>
      </c>
      <c r="E54" s="473">
        <f t="shared" si="22"/>
        <v>1.20573724007561</v>
      </c>
      <c r="F54" s="474">
        <f t="shared" si="21"/>
        <v>-1053.33</v>
      </c>
      <c r="G54" s="473">
        <f t="shared" si="23"/>
        <v>-0.452267067410906</v>
      </c>
      <c r="H54" s="479">
        <v>934</v>
      </c>
      <c r="I54" s="472">
        <f t="shared" si="24"/>
        <v>-341.67</v>
      </c>
      <c r="J54" s="473">
        <f t="shared" si="25"/>
        <v>-0.267835725540304</v>
      </c>
      <c r="K54" s="490">
        <v>2329</v>
      </c>
      <c r="L54" s="456"/>
    </row>
    <row r="55" ht="15" spans="1:12">
      <c r="A55" s="210">
        <v>1100245</v>
      </c>
      <c r="B55" s="478" t="s">
        <v>91</v>
      </c>
      <c r="C55" s="479">
        <v>6081</v>
      </c>
      <c r="D55" s="479">
        <v>7174.57</v>
      </c>
      <c r="E55" s="473">
        <f t="shared" si="22"/>
        <v>1.17983390889656</v>
      </c>
      <c r="F55" s="474">
        <f t="shared" si="21"/>
        <v>523.57</v>
      </c>
      <c r="G55" s="473">
        <f t="shared" si="23"/>
        <v>0.0787204931589234</v>
      </c>
      <c r="H55" s="479">
        <v>8258</v>
      </c>
      <c r="I55" s="472">
        <f t="shared" si="24"/>
        <v>1083.43</v>
      </c>
      <c r="J55" s="473">
        <f t="shared" si="25"/>
        <v>0.1510097469256</v>
      </c>
      <c r="K55" s="490">
        <v>6651</v>
      </c>
      <c r="L55" s="456"/>
    </row>
    <row r="56" ht="15" spans="1:12">
      <c r="A56" s="210">
        <v>1100247</v>
      </c>
      <c r="B56" s="478" t="s">
        <v>92</v>
      </c>
      <c r="C56" s="479">
        <v>278.45</v>
      </c>
      <c r="D56" s="479">
        <v>347.05</v>
      </c>
      <c r="E56" s="473">
        <f t="shared" si="22"/>
        <v>1.24636379960496</v>
      </c>
      <c r="F56" s="474">
        <f t="shared" si="21"/>
        <v>-69.95</v>
      </c>
      <c r="G56" s="473">
        <f t="shared" si="23"/>
        <v>-0.167745803357314</v>
      </c>
      <c r="H56" s="479">
        <v>297</v>
      </c>
      <c r="I56" s="472">
        <f t="shared" si="24"/>
        <v>-50.05</v>
      </c>
      <c r="J56" s="473">
        <f t="shared" si="25"/>
        <v>-0.144215530903328</v>
      </c>
      <c r="K56" s="490">
        <v>417</v>
      </c>
      <c r="L56" s="456"/>
    </row>
    <row r="57" ht="15" spans="1:12">
      <c r="A57" s="210">
        <v>1100248</v>
      </c>
      <c r="B57" s="478" t="s">
        <v>93</v>
      </c>
      <c r="C57" s="479">
        <v>18995</v>
      </c>
      <c r="D57" s="479">
        <v>20911</v>
      </c>
      <c r="E57" s="473">
        <f t="shared" si="22"/>
        <v>1.10086864964464</v>
      </c>
      <c r="F57" s="474">
        <f t="shared" si="21"/>
        <v>1791</v>
      </c>
      <c r="G57" s="473">
        <f t="shared" si="23"/>
        <v>0.0936715481171548</v>
      </c>
      <c r="H57" s="479">
        <v>18265</v>
      </c>
      <c r="I57" s="472">
        <f t="shared" si="24"/>
        <v>-2646</v>
      </c>
      <c r="J57" s="473">
        <f t="shared" si="25"/>
        <v>-0.126536272775094</v>
      </c>
      <c r="K57" s="490">
        <v>19120</v>
      </c>
      <c r="L57" s="456"/>
    </row>
    <row r="58" ht="15" spans="1:12">
      <c r="A58" s="210">
        <v>1100249</v>
      </c>
      <c r="B58" s="478" t="s">
        <v>94</v>
      </c>
      <c r="C58" s="479">
        <v>5549</v>
      </c>
      <c r="D58" s="479">
        <v>5562.14</v>
      </c>
      <c r="E58" s="473">
        <f t="shared" si="22"/>
        <v>1.0023679942332</v>
      </c>
      <c r="F58" s="474">
        <f t="shared" si="21"/>
        <v>594.14</v>
      </c>
      <c r="G58" s="473">
        <f t="shared" si="23"/>
        <v>0.119593397745572</v>
      </c>
      <c r="H58" s="479">
        <v>5288</v>
      </c>
      <c r="I58" s="472">
        <f t="shared" si="24"/>
        <v>-274.14</v>
      </c>
      <c r="J58" s="473">
        <f t="shared" si="25"/>
        <v>-0.0492867853020601</v>
      </c>
      <c r="K58" s="490">
        <v>4968</v>
      </c>
      <c r="L58" s="456"/>
    </row>
    <row r="59" ht="15" spans="1:12">
      <c r="A59" s="210">
        <v>1100250</v>
      </c>
      <c r="B59" s="478" t="s">
        <v>95</v>
      </c>
      <c r="C59" s="479">
        <v>230</v>
      </c>
      <c r="D59" s="479">
        <v>234.32</v>
      </c>
      <c r="E59" s="473">
        <f t="shared" si="22"/>
        <v>1.01878260869565</v>
      </c>
      <c r="F59" s="474">
        <f t="shared" si="21"/>
        <v>110.32</v>
      </c>
      <c r="G59" s="473">
        <f t="shared" si="23"/>
        <v>0.889677419354839</v>
      </c>
      <c r="H59" s="479">
        <v>205</v>
      </c>
      <c r="I59" s="472">
        <f t="shared" si="24"/>
        <v>-29.32</v>
      </c>
      <c r="J59" s="473">
        <f t="shared" si="25"/>
        <v>-0.125128030044384</v>
      </c>
      <c r="K59" s="490">
        <v>124</v>
      </c>
      <c r="L59" s="456"/>
    </row>
    <row r="60" ht="15" spans="1:12">
      <c r="A60" s="210">
        <v>1100252</v>
      </c>
      <c r="B60" s="478" t="s">
        <v>96</v>
      </c>
      <c r="C60" s="479">
        <v>9162.75</v>
      </c>
      <c r="D60" s="479">
        <f>11937.83+2280</f>
        <v>14217.83</v>
      </c>
      <c r="E60" s="473">
        <f t="shared" si="22"/>
        <v>1.55169899866307</v>
      </c>
      <c r="F60" s="474">
        <f t="shared" si="21"/>
        <v>-717.17</v>
      </c>
      <c r="G60" s="473">
        <f t="shared" si="23"/>
        <v>-0.0480194174757282</v>
      </c>
      <c r="H60" s="479">
        <v>6657</v>
      </c>
      <c r="I60" s="472">
        <f t="shared" si="24"/>
        <v>-7560.83</v>
      </c>
      <c r="J60" s="473">
        <f t="shared" si="25"/>
        <v>-0.531785089567114</v>
      </c>
      <c r="K60" s="490">
        <v>14935</v>
      </c>
      <c r="L60" s="456"/>
    </row>
    <row r="61" ht="15" spans="1:12">
      <c r="A61" s="210">
        <v>1100253</v>
      </c>
      <c r="B61" s="478" t="s">
        <v>97</v>
      </c>
      <c r="C61" s="479">
        <v>1386</v>
      </c>
      <c r="D61" s="479">
        <v>1363</v>
      </c>
      <c r="E61" s="473">
        <f t="shared" si="22"/>
        <v>0.983405483405483</v>
      </c>
      <c r="F61" s="474">
        <f t="shared" si="21"/>
        <v>-230</v>
      </c>
      <c r="G61" s="473">
        <f t="shared" si="23"/>
        <v>-0.144381669805399</v>
      </c>
      <c r="H61" s="479">
        <v>778</v>
      </c>
      <c r="I61" s="472">
        <f t="shared" si="24"/>
        <v>-585</v>
      </c>
      <c r="J61" s="473">
        <f t="shared" si="25"/>
        <v>-0.429200293470286</v>
      </c>
      <c r="K61" s="490">
        <v>1593</v>
      </c>
      <c r="L61" s="456"/>
    </row>
    <row r="62" ht="15" spans="1:12">
      <c r="A62" s="210">
        <v>1100254</v>
      </c>
      <c r="B62" s="478" t="s">
        <v>98</v>
      </c>
      <c r="C62" s="479"/>
      <c r="D62" s="479"/>
      <c r="E62" s="470"/>
      <c r="F62" s="474"/>
      <c r="G62" s="473"/>
      <c r="H62" s="479"/>
      <c r="I62" s="472"/>
      <c r="J62" s="473"/>
      <c r="K62" s="490"/>
      <c r="L62" s="456"/>
    </row>
    <row r="63" ht="15" spans="1:12">
      <c r="A63" s="210">
        <v>1100258</v>
      </c>
      <c r="B63" s="478" t="s">
        <v>99</v>
      </c>
      <c r="C63" s="479">
        <v>1768</v>
      </c>
      <c r="D63" s="479">
        <v>1912.06</v>
      </c>
      <c r="E63" s="473">
        <f>D63/C63</f>
        <v>1.08148190045249</v>
      </c>
      <c r="F63" s="474">
        <f t="shared" ref="F63:F71" si="26">SUM(D63-K63)</f>
        <v>608.06</v>
      </c>
      <c r="G63" s="473">
        <f>F63/K63</f>
        <v>0.466303680981595</v>
      </c>
      <c r="H63" s="479">
        <v>533</v>
      </c>
      <c r="I63" s="472">
        <f t="shared" ref="I63:I71" si="27">H63-D63</f>
        <v>-1379.06</v>
      </c>
      <c r="J63" s="473">
        <f t="shared" ref="J63:J71" si="28">I63/D63</f>
        <v>-0.721243057226238</v>
      </c>
      <c r="K63" s="490">
        <v>1304</v>
      </c>
      <c r="L63" s="456"/>
    </row>
    <row r="64" ht="15" spans="1:12">
      <c r="A64" s="210">
        <v>1100260</v>
      </c>
      <c r="B64" s="478" t="s">
        <v>100</v>
      </c>
      <c r="C64" s="479"/>
      <c r="D64" s="479">
        <v>292</v>
      </c>
      <c r="E64" s="470"/>
      <c r="F64" s="474">
        <f t="shared" si="26"/>
        <v>-2070</v>
      </c>
      <c r="G64" s="473">
        <f>F64/K64</f>
        <v>-0.876375952582557</v>
      </c>
      <c r="H64" s="479"/>
      <c r="I64" s="472">
        <f t="shared" si="27"/>
        <v>-292</v>
      </c>
      <c r="J64" s="473">
        <f t="shared" si="28"/>
        <v>-1</v>
      </c>
      <c r="K64" s="490">
        <v>2362</v>
      </c>
      <c r="L64" s="456"/>
    </row>
    <row r="65" ht="15" spans="1:12">
      <c r="A65" s="210">
        <v>1100269</v>
      </c>
      <c r="B65" s="478" t="s">
        <v>101</v>
      </c>
      <c r="C65" s="479"/>
      <c r="D65" s="479"/>
      <c r="E65" s="470"/>
      <c r="F65" s="474"/>
      <c r="G65" s="473"/>
      <c r="H65" s="479"/>
      <c r="I65" s="472"/>
      <c r="J65" s="473"/>
      <c r="K65" s="490"/>
      <c r="L65" s="456"/>
    </row>
    <row r="66" ht="15" spans="1:12">
      <c r="A66" s="210">
        <v>1100296</v>
      </c>
      <c r="B66" s="478" t="s">
        <v>102</v>
      </c>
      <c r="C66" s="479">
        <v>2330</v>
      </c>
      <c r="D66" s="479">
        <v>2552</v>
      </c>
      <c r="E66" s="470"/>
      <c r="F66" s="474">
        <f t="shared" si="26"/>
        <v>1615</v>
      </c>
      <c r="G66" s="473"/>
      <c r="H66" s="479"/>
      <c r="I66" s="472">
        <f t="shared" si="27"/>
        <v>-2552</v>
      </c>
      <c r="J66" s="473">
        <f t="shared" si="28"/>
        <v>-1</v>
      </c>
      <c r="K66" s="490">
        <v>937</v>
      </c>
      <c r="L66" s="456"/>
    </row>
    <row r="67" ht="15" spans="1:12">
      <c r="A67" s="210">
        <v>1100297</v>
      </c>
      <c r="B67" s="478" t="s">
        <v>103</v>
      </c>
      <c r="C67" s="479">
        <v>171</v>
      </c>
      <c r="D67" s="479">
        <v>170</v>
      </c>
      <c r="E67" s="470"/>
      <c r="F67" s="474">
        <f t="shared" si="26"/>
        <v>-920</v>
      </c>
      <c r="G67" s="473"/>
      <c r="H67" s="479"/>
      <c r="I67" s="472">
        <f t="shared" si="27"/>
        <v>-170</v>
      </c>
      <c r="J67" s="473">
        <f t="shared" si="28"/>
        <v>-1</v>
      </c>
      <c r="K67" s="490">
        <v>1090</v>
      </c>
      <c r="L67" s="456"/>
    </row>
    <row r="68" ht="15" spans="1:12">
      <c r="A68" s="210">
        <v>1100298</v>
      </c>
      <c r="B68" s="478" t="s">
        <v>104</v>
      </c>
      <c r="C68" s="479"/>
      <c r="D68" s="479">
        <v>532</v>
      </c>
      <c r="E68" s="470"/>
      <c r="F68" s="474">
        <f t="shared" si="26"/>
        <v>-6414</v>
      </c>
      <c r="G68" s="473"/>
      <c r="H68" s="479"/>
      <c r="I68" s="472">
        <f t="shared" si="27"/>
        <v>-532</v>
      </c>
      <c r="J68" s="473">
        <f t="shared" si="28"/>
        <v>-1</v>
      </c>
      <c r="K68" s="490">
        <v>6946</v>
      </c>
      <c r="L68" s="456"/>
    </row>
    <row r="69" ht="15" spans="1:12">
      <c r="A69" s="210">
        <v>1100299</v>
      </c>
      <c r="B69" s="478" t="s">
        <v>105</v>
      </c>
      <c r="C69" s="479">
        <v>515</v>
      </c>
      <c r="D69" s="479">
        <v>542.13</v>
      </c>
      <c r="E69" s="473">
        <f t="shared" ref="E69:E71" si="29">D69/C69</f>
        <v>1.05267961165049</v>
      </c>
      <c r="F69" s="474">
        <f t="shared" si="26"/>
        <v>-48.87</v>
      </c>
      <c r="G69" s="473">
        <f t="shared" ref="G69:G71" si="30">F69/K69</f>
        <v>-0.0826903553299492</v>
      </c>
      <c r="H69" s="479">
        <v>427</v>
      </c>
      <c r="I69" s="472">
        <f t="shared" si="27"/>
        <v>-115.13</v>
      </c>
      <c r="J69" s="473">
        <f t="shared" si="28"/>
        <v>-0.212366037666242</v>
      </c>
      <c r="K69" s="490">
        <v>591</v>
      </c>
      <c r="L69" s="456"/>
    </row>
    <row r="70" ht="15" spans="1:12">
      <c r="A70" s="210">
        <v>11003</v>
      </c>
      <c r="B70" s="477" t="s">
        <v>106</v>
      </c>
      <c r="C70" s="469">
        <v>8301</v>
      </c>
      <c r="D70" s="469">
        <f>SUM(D71:D92)</f>
        <v>22998</v>
      </c>
      <c r="E70" s="470">
        <f t="shared" si="29"/>
        <v>2.77050957715938</v>
      </c>
      <c r="F70" s="475">
        <f t="shared" si="26"/>
        <v>-7416</v>
      </c>
      <c r="G70" s="470">
        <f t="shared" si="30"/>
        <v>-0.243835075951864</v>
      </c>
      <c r="H70" s="469">
        <f>SUM(H71:H89)</f>
        <v>8258</v>
      </c>
      <c r="I70" s="469">
        <f t="shared" si="27"/>
        <v>-14740</v>
      </c>
      <c r="J70" s="470">
        <f t="shared" si="28"/>
        <v>-0.640925297851987</v>
      </c>
      <c r="K70" s="469">
        <f>SUM(K71:K89)</f>
        <v>30414</v>
      </c>
      <c r="L70" s="456"/>
    </row>
    <row r="71" ht="15" spans="1:12">
      <c r="A71" s="210">
        <v>1100301</v>
      </c>
      <c r="B71" s="478" t="s">
        <v>107</v>
      </c>
      <c r="C71" s="472">
        <v>64</v>
      </c>
      <c r="D71" s="472">
        <v>94</v>
      </c>
      <c r="E71" s="473">
        <f t="shared" si="29"/>
        <v>1.46875</v>
      </c>
      <c r="F71" s="474">
        <f t="shared" si="26"/>
        <v>-73</v>
      </c>
      <c r="G71" s="473">
        <f t="shared" si="30"/>
        <v>-0.437125748502994</v>
      </c>
      <c r="H71" s="472">
        <v>58</v>
      </c>
      <c r="I71" s="472">
        <f t="shared" si="27"/>
        <v>-36</v>
      </c>
      <c r="J71" s="473">
        <f t="shared" si="28"/>
        <v>-0.382978723404255</v>
      </c>
      <c r="K71" s="472">
        <v>167</v>
      </c>
      <c r="L71" s="456"/>
    </row>
    <row r="72" ht="15" spans="1:12">
      <c r="A72" s="210">
        <v>1100304</v>
      </c>
      <c r="B72" s="478" t="s">
        <v>108</v>
      </c>
      <c r="C72" s="472"/>
      <c r="D72" s="472"/>
      <c r="E72" s="470"/>
      <c r="F72" s="474"/>
      <c r="G72" s="473"/>
      <c r="H72" s="472"/>
      <c r="I72" s="472"/>
      <c r="J72" s="473"/>
      <c r="K72" s="472"/>
      <c r="L72" s="456"/>
    </row>
    <row r="73" ht="15" spans="1:12">
      <c r="A73" s="210">
        <v>1100305</v>
      </c>
      <c r="B73" s="478" t="s">
        <v>109</v>
      </c>
      <c r="C73" s="472"/>
      <c r="D73" s="472"/>
      <c r="E73" s="470"/>
      <c r="F73" s="474"/>
      <c r="G73" s="473"/>
      <c r="H73" s="472"/>
      <c r="I73" s="472"/>
      <c r="J73" s="473"/>
      <c r="K73" s="472"/>
      <c r="L73" s="456"/>
    </row>
    <row r="74" ht="15" spans="1:12">
      <c r="A74" s="210">
        <v>1100306</v>
      </c>
      <c r="B74" s="478" t="s">
        <v>110</v>
      </c>
      <c r="C74" s="472"/>
      <c r="D74" s="472">
        <v>510</v>
      </c>
      <c r="E74" s="470"/>
      <c r="F74" s="474"/>
      <c r="G74" s="473"/>
      <c r="H74" s="472"/>
      <c r="I74" s="472">
        <f t="shared" ref="I74:I88" si="31">H74-D74</f>
        <v>-510</v>
      </c>
      <c r="J74" s="473">
        <f t="shared" ref="J74:J88" si="32">I74/D74</f>
        <v>-1</v>
      </c>
      <c r="K74" s="472">
        <v>10</v>
      </c>
      <c r="L74" s="456"/>
    </row>
    <row r="75" ht="15" spans="1:12">
      <c r="A75" s="210">
        <v>1100307</v>
      </c>
      <c r="B75" s="478" t="s">
        <v>111</v>
      </c>
      <c r="C75" s="472"/>
      <c r="D75" s="472">
        <v>50</v>
      </c>
      <c r="E75" s="470"/>
      <c r="F75" s="474">
        <f t="shared" ref="F75:F88" si="33">SUM(D75-K75)</f>
        <v>-1590</v>
      </c>
      <c r="G75" s="473">
        <f t="shared" ref="G75:G84" si="34">F75/K75</f>
        <v>-0.969512195121951</v>
      </c>
      <c r="H75" s="472"/>
      <c r="I75" s="472">
        <f t="shared" si="31"/>
        <v>-50</v>
      </c>
      <c r="J75" s="473">
        <f t="shared" si="32"/>
        <v>-1</v>
      </c>
      <c r="K75" s="472">
        <v>1640</v>
      </c>
      <c r="L75" s="456"/>
    </row>
    <row r="76" ht="15" spans="1:12">
      <c r="A76" s="210">
        <v>1100308</v>
      </c>
      <c r="B76" s="478" t="s">
        <v>112</v>
      </c>
      <c r="C76" s="472">
        <v>109</v>
      </c>
      <c r="D76" s="472">
        <v>277</v>
      </c>
      <c r="E76" s="473">
        <f t="shared" ref="E76:E80" si="35">D76/C76</f>
        <v>2.54128440366972</v>
      </c>
      <c r="F76" s="474">
        <f t="shared" si="33"/>
        <v>-605</v>
      </c>
      <c r="G76" s="473">
        <f t="shared" si="34"/>
        <v>-0.6859410430839</v>
      </c>
      <c r="H76" s="472">
        <v>56</v>
      </c>
      <c r="I76" s="472">
        <f t="shared" si="31"/>
        <v>-221</v>
      </c>
      <c r="J76" s="473">
        <f t="shared" si="32"/>
        <v>-0.797833935018051</v>
      </c>
      <c r="K76" s="472">
        <v>882</v>
      </c>
      <c r="L76" s="456"/>
    </row>
    <row r="77" ht="15" spans="1:12">
      <c r="A77" s="210">
        <v>1100310</v>
      </c>
      <c r="B77" s="478" t="s">
        <v>113</v>
      </c>
      <c r="C77" s="472">
        <v>209</v>
      </c>
      <c r="D77" s="472">
        <v>345</v>
      </c>
      <c r="E77" s="473">
        <f t="shared" si="35"/>
        <v>1.65071770334928</v>
      </c>
      <c r="F77" s="474">
        <f t="shared" si="33"/>
        <v>-4442</v>
      </c>
      <c r="G77" s="473">
        <f t="shared" si="34"/>
        <v>-0.927929809901817</v>
      </c>
      <c r="H77" s="472">
        <v>201</v>
      </c>
      <c r="I77" s="472">
        <f t="shared" si="31"/>
        <v>-144</v>
      </c>
      <c r="J77" s="473">
        <f t="shared" si="32"/>
        <v>-0.417391304347826</v>
      </c>
      <c r="K77" s="472">
        <v>4787</v>
      </c>
      <c r="L77" s="456"/>
    </row>
    <row r="78" ht="15" spans="1:12">
      <c r="A78" s="210">
        <v>1100311</v>
      </c>
      <c r="B78" s="478" t="s">
        <v>114</v>
      </c>
      <c r="C78" s="472">
        <v>37</v>
      </c>
      <c r="D78" s="472">
        <v>2163</v>
      </c>
      <c r="E78" s="473"/>
      <c r="F78" s="474">
        <f t="shared" si="33"/>
        <v>1830</v>
      </c>
      <c r="G78" s="473">
        <f t="shared" si="34"/>
        <v>5.4954954954955</v>
      </c>
      <c r="H78" s="472">
        <v>124</v>
      </c>
      <c r="I78" s="472">
        <f t="shared" si="31"/>
        <v>-2039</v>
      </c>
      <c r="J78" s="473">
        <f t="shared" si="32"/>
        <v>-0.942672214516875</v>
      </c>
      <c r="K78" s="472">
        <v>333</v>
      </c>
      <c r="L78" s="456"/>
    </row>
    <row r="79" ht="15" spans="1:12">
      <c r="A79" s="210">
        <v>1100312</v>
      </c>
      <c r="B79" s="478" t="s">
        <v>115</v>
      </c>
      <c r="C79" s="472"/>
      <c r="D79" s="472">
        <v>1337</v>
      </c>
      <c r="E79" s="473"/>
      <c r="F79" s="474">
        <f t="shared" si="33"/>
        <v>1313</v>
      </c>
      <c r="G79" s="473">
        <f t="shared" si="34"/>
        <v>54.7083333333333</v>
      </c>
      <c r="H79" s="472"/>
      <c r="I79" s="472">
        <f t="shared" si="31"/>
        <v>-1337</v>
      </c>
      <c r="J79" s="473">
        <f t="shared" si="32"/>
        <v>-1</v>
      </c>
      <c r="K79" s="472">
        <v>24</v>
      </c>
      <c r="L79" s="456"/>
    </row>
    <row r="80" ht="15" spans="1:12">
      <c r="A80" s="210">
        <v>1100313</v>
      </c>
      <c r="B80" s="478" t="s">
        <v>116</v>
      </c>
      <c r="C80" s="472">
        <v>6853</v>
      </c>
      <c r="D80" s="472">
        <v>10651</v>
      </c>
      <c r="E80" s="473">
        <f t="shared" si="35"/>
        <v>1.55420983510871</v>
      </c>
      <c r="F80" s="474">
        <f t="shared" si="33"/>
        <v>-365</v>
      </c>
      <c r="G80" s="473">
        <f t="shared" si="34"/>
        <v>-0.0331336238198983</v>
      </c>
      <c r="H80" s="472">
        <v>6554</v>
      </c>
      <c r="I80" s="472">
        <f t="shared" si="31"/>
        <v>-4097</v>
      </c>
      <c r="J80" s="473">
        <f t="shared" si="32"/>
        <v>-0.384658717491315</v>
      </c>
      <c r="K80" s="472">
        <v>11016</v>
      </c>
      <c r="L80" s="456"/>
    </row>
    <row r="81" ht="15" spans="1:12">
      <c r="A81" s="210">
        <v>1100314</v>
      </c>
      <c r="B81" s="478" t="s">
        <v>117</v>
      </c>
      <c r="C81" s="472"/>
      <c r="D81" s="472">
        <v>145</v>
      </c>
      <c r="E81" s="470"/>
      <c r="F81" s="474">
        <f t="shared" si="33"/>
        <v>-36</v>
      </c>
      <c r="G81" s="473">
        <f t="shared" si="34"/>
        <v>-0.198895027624309</v>
      </c>
      <c r="H81" s="472">
        <v>74</v>
      </c>
      <c r="I81" s="472">
        <f t="shared" si="31"/>
        <v>-71</v>
      </c>
      <c r="J81" s="473">
        <f t="shared" si="32"/>
        <v>-0.489655172413793</v>
      </c>
      <c r="K81" s="472">
        <v>181</v>
      </c>
      <c r="L81" s="456"/>
    </row>
    <row r="82" ht="15" spans="1:12">
      <c r="A82" s="210">
        <v>1100315</v>
      </c>
      <c r="B82" s="478" t="s">
        <v>118</v>
      </c>
      <c r="C82" s="472"/>
      <c r="D82" s="472">
        <v>2723</v>
      </c>
      <c r="E82" s="473"/>
      <c r="F82" s="474">
        <f t="shared" si="33"/>
        <v>-3789</v>
      </c>
      <c r="G82" s="473">
        <f t="shared" si="34"/>
        <v>-0.581848894348894</v>
      </c>
      <c r="H82" s="472"/>
      <c r="I82" s="472">
        <f t="shared" si="31"/>
        <v>-2723</v>
      </c>
      <c r="J82" s="473">
        <f t="shared" si="32"/>
        <v>-1</v>
      </c>
      <c r="K82" s="472">
        <v>6512</v>
      </c>
      <c r="L82" s="456"/>
    </row>
    <row r="83" ht="15" spans="1:12">
      <c r="A83" s="210">
        <v>1100316</v>
      </c>
      <c r="B83" s="478" t="s">
        <v>119</v>
      </c>
      <c r="C83" s="472"/>
      <c r="D83" s="472"/>
      <c r="E83" s="473"/>
      <c r="F83" s="474">
        <f t="shared" si="33"/>
        <v>-5</v>
      </c>
      <c r="G83" s="473">
        <f t="shared" si="34"/>
        <v>-1</v>
      </c>
      <c r="H83" s="472">
        <v>760</v>
      </c>
      <c r="I83" s="472">
        <f t="shared" si="31"/>
        <v>760</v>
      </c>
      <c r="J83" s="473" t="e">
        <f t="shared" si="32"/>
        <v>#DIV/0!</v>
      </c>
      <c r="K83" s="472">
        <v>5</v>
      </c>
      <c r="L83" s="456"/>
    </row>
    <row r="84" ht="15" spans="1:12">
      <c r="A84" s="210">
        <v>1100317</v>
      </c>
      <c r="B84" s="478" t="s">
        <v>120</v>
      </c>
      <c r="C84" s="472"/>
      <c r="D84" s="472">
        <v>2149</v>
      </c>
      <c r="E84" s="473"/>
      <c r="F84" s="474">
        <f t="shared" si="33"/>
        <v>146</v>
      </c>
      <c r="G84" s="473">
        <f t="shared" si="34"/>
        <v>0.072890664003994</v>
      </c>
      <c r="H84" s="472"/>
      <c r="I84" s="472">
        <f t="shared" si="31"/>
        <v>-2149</v>
      </c>
      <c r="J84" s="473">
        <f t="shared" si="32"/>
        <v>-1</v>
      </c>
      <c r="K84" s="472">
        <v>2003</v>
      </c>
      <c r="L84" s="456"/>
    </row>
    <row r="85" ht="15" spans="1:12">
      <c r="A85" s="210">
        <v>1100320</v>
      </c>
      <c r="B85" s="478" t="s">
        <v>121</v>
      </c>
      <c r="C85" s="472">
        <v>693</v>
      </c>
      <c r="D85" s="472">
        <v>873</v>
      </c>
      <c r="E85" s="473">
        <f>D85/C85</f>
        <v>1.25974025974026</v>
      </c>
      <c r="F85" s="474">
        <f t="shared" si="33"/>
        <v>47</v>
      </c>
      <c r="G85" s="473"/>
      <c r="H85" s="472">
        <v>109</v>
      </c>
      <c r="I85" s="472">
        <f t="shared" si="31"/>
        <v>-764</v>
      </c>
      <c r="J85" s="473">
        <f t="shared" si="32"/>
        <v>-0.875143184421535</v>
      </c>
      <c r="K85" s="472">
        <v>826</v>
      </c>
      <c r="L85" s="456"/>
    </row>
    <row r="86" ht="15" spans="1:12">
      <c r="A86" s="210">
        <v>1100321</v>
      </c>
      <c r="B86" s="478" t="s">
        <v>122</v>
      </c>
      <c r="C86" s="472"/>
      <c r="D86" s="472">
        <v>1335</v>
      </c>
      <c r="E86" s="473"/>
      <c r="F86" s="474">
        <f t="shared" si="33"/>
        <v>12</v>
      </c>
      <c r="G86" s="473">
        <f>F86/K86</f>
        <v>0.0090702947845805</v>
      </c>
      <c r="H86" s="472"/>
      <c r="I86" s="472">
        <f t="shared" si="31"/>
        <v>-1335</v>
      </c>
      <c r="J86" s="473">
        <f t="shared" si="32"/>
        <v>-1</v>
      </c>
      <c r="K86" s="472">
        <v>1323</v>
      </c>
      <c r="L86" s="456"/>
    </row>
    <row r="87" ht="15" spans="1:12">
      <c r="A87" s="210">
        <v>1100322</v>
      </c>
      <c r="B87" s="478" t="s">
        <v>123</v>
      </c>
      <c r="C87" s="472">
        <v>1</v>
      </c>
      <c r="D87" s="472">
        <v>1</v>
      </c>
      <c r="E87" s="473"/>
      <c r="F87" s="474">
        <f t="shared" si="33"/>
        <v>-49</v>
      </c>
      <c r="G87" s="473"/>
      <c r="H87" s="472">
        <v>1</v>
      </c>
      <c r="I87" s="472">
        <f t="shared" si="31"/>
        <v>0</v>
      </c>
      <c r="J87" s="473">
        <f t="shared" si="32"/>
        <v>0</v>
      </c>
      <c r="K87" s="472">
        <v>50</v>
      </c>
      <c r="L87" s="456"/>
    </row>
    <row r="88" ht="15" spans="1:12">
      <c r="A88" s="210">
        <v>1100324</v>
      </c>
      <c r="B88" s="478" t="s">
        <v>124</v>
      </c>
      <c r="C88" s="472">
        <v>335</v>
      </c>
      <c r="D88" s="472">
        <v>345</v>
      </c>
      <c r="E88" s="473">
        <f>D88/C88</f>
        <v>1.02985074626866</v>
      </c>
      <c r="F88" s="474">
        <f t="shared" si="33"/>
        <v>-310</v>
      </c>
      <c r="G88" s="473">
        <f>F88/K88</f>
        <v>-0.473282442748092</v>
      </c>
      <c r="H88" s="472">
        <v>321</v>
      </c>
      <c r="I88" s="472">
        <f t="shared" si="31"/>
        <v>-24</v>
      </c>
      <c r="J88" s="473">
        <f t="shared" si="32"/>
        <v>-0.0695652173913043</v>
      </c>
      <c r="K88" s="472">
        <v>655</v>
      </c>
      <c r="L88" s="456"/>
    </row>
    <row r="89" ht="15" spans="1:12">
      <c r="A89" s="210">
        <v>1100399</v>
      </c>
      <c r="B89" s="478" t="s">
        <v>69</v>
      </c>
      <c r="C89" s="472"/>
      <c r="D89" s="472"/>
      <c r="E89" s="473"/>
      <c r="F89" s="474"/>
      <c r="G89" s="473"/>
      <c r="H89" s="472"/>
      <c r="I89" s="472"/>
      <c r="J89" s="473"/>
      <c r="K89" s="472"/>
      <c r="L89" s="456"/>
    </row>
    <row r="90" ht="15" spans="2:12">
      <c r="B90" s="477" t="s">
        <v>125</v>
      </c>
      <c r="C90" s="469"/>
      <c r="D90" s="469"/>
      <c r="E90" s="475"/>
      <c r="F90" s="474"/>
      <c r="G90" s="473"/>
      <c r="H90" s="469"/>
      <c r="I90" s="472"/>
      <c r="J90" s="473"/>
      <c r="K90" s="469"/>
      <c r="L90" s="456"/>
    </row>
    <row r="91" ht="15" spans="2:12">
      <c r="B91" s="478" t="s">
        <v>126</v>
      </c>
      <c r="C91" s="472"/>
      <c r="D91" s="472"/>
      <c r="E91" s="493"/>
      <c r="F91" s="474"/>
      <c r="G91" s="473"/>
      <c r="H91" s="472"/>
      <c r="I91" s="472"/>
      <c r="J91" s="473"/>
      <c r="K91" s="472"/>
      <c r="L91" s="456"/>
    </row>
    <row r="92" ht="15" spans="2:12">
      <c r="B92" s="478" t="s">
        <v>127</v>
      </c>
      <c r="C92" s="472"/>
      <c r="D92" s="472"/>
      <c r="E92" s="493"/>
      <c r="F92" s="474"/>
      <c r="G92" s="473"/>
      <c r="H92" s="472"/>
      <c r="I92" s="472"/>
      <c r="J92" s="473"/>
      <c r="K92" s="472"/>
      <c r="L92" s="456"/>
    </row>
    <row r="93" s="356" customFormat="1" ht="15.75" spans="1:12">
      <c r="A93" s="356">
        <v>11011</v>
      </c>
      <c r="B93" s="477" t="s">
        <v>128</v>
      </c>
      <c r="C93" s="469">
        <v>14220</v>
      </c>
      <c r="D93" s="469">
        <v>23684</v>
      </c>
      <c r="E93" s="475"/>
      <c r="F93" s="475">
        <f t="shared" ref="F93:F99" si="36">SUM(D93-K93)</f>
        <v>2693</v>
      </c>
      <c r="G93" s="470">
        <f t="shared" ref="G93:G99" si="37">F93/K93</f>
        <v>0.128293077985803</v>
      </c>
      <c r="H93" s="469">
        <f>SUM(H94)</f>
        <v>7400</v>
      </c>
      <c r="I93" s="469">
        <f t="shared" ref="I93:I99" si="38">H93-D93</f>
        <v>-16284</v>
      </c>
      <c r="J93" s="470">
        <f t="shared" ref="J93:J99" si="39">I93/D93</f>
        <v>-0.687552778246918</v>
      </c>
      <c r="K93" s="469">
        <f>SUM(K94)</f>
        <v>20991</v>
      </c>
      <c r="L93" s="497"/>
    </row>
    <row r="94" ht="15" spans="1:12">
      <c r="A94" s="210">
        <v>1101101</v>
      </c>
      <c r="B94" s="478" t="s">
        <v>129</v>
      </c>
      <c r="C94" s="472">
        <v>14220</v>
      </c>
      <c r="D94" s="472">
        <v>23684</v>
      </c>
      <c r="E94" s="493"/>
      <c r="F94" s="474">
        <f t="shared" si="36"/>
        <v>2693</v>
      </c>
      <c r="G94" s="473">
        <f t="shared" si="37"/>
        <v>0.128293077985803</v>
      </c>
      <c r="H94" s="472">
        <v>7400</v>
      </c>
      <c r="I94" s="472">
        <f t="shared" si="38"/>
        <v>-16284</v>
      </c>
      <c r="J94" s="473">
        <f t="shared" si="39"/>
        <v>-0.687552778246918</v>
      </c>
      <c r="K94" s="472">
        <v>20991</v>
      </c>
      <c r="L94" s="456"/>
    </row>
    <row r="95" ht="15" spans="1:12">
      <c r="A95" s="210">
        <v>110110102</v>
      </c>
      <c r="B95" s="478" t="s">
        <v>130</v>
      </c>
      <c r="C95" s="472"/>
      <c r="D95" s="472"/>
      <c r="E95" s="493"/>
      <c r="F95" s="474"/>
      <c r="G95" s="473"/>
      <c r="H95" s="472"/>
      <c r="I95" s="472"/>
      <c r="J95" s="473"/>
      <c r="K95" s="472"/>
      <c r="L95" s="456"/>
    </row>
    <row r="96" s="356" customFormat="1" ht="15.75" spans="1:12">
      <c r="A96" s="356">
        <v>11008</v>
      </c>
      <c r="B96" s="477" t="s">
        <v>131</v>
      </c>
      <c r="C96" s="494">
        <v>17512</v>
      </c>
      <c r="D96" s="469">
        <v>17050</v>
      </c>
      <c r="E96" s="470">
        <f t="shared" ref="E96:E99" si="40">D96/C96</f>
        <v>0.973618090452261</v>
      </c>
      <c r="F96" s="475">
        <f t="shared" si="36"/>
        <v>-3318</v>
      </c>
      <c r="G96" s="470">
        <f t="shared" si="37"/>
        <v>-0.16290259230165</v>
      </c>
      <c r="H96" s="494">
        <f>12620+2280</f>
        <v>14900</v>
      </c>
      <c r="I96" s="469">
        <f t="shared" si="38"/>
        <v>-2150</v>
      </c>
      <c r="J96" s="470">
        <f t="shared" si="39"/>
        <v>-0.126099706744868</v>
      </c>
      <c r="K96" s="469">
        <v>20368</v>
      </c>
      <c r="L96" s="497"/>
    </row>
    <row r="97" s="356" customFormat="1" ht="15.75" spans="1:12">
      <c r="A97" s="356">
        <v>11015</v>
      </c>
      <c r="B97" s="477" t="s">
        <v>132</v>
      </c>
      <c r="C97" s="494">
        <v>1269</v>
      </c>
      <c r="D97" s="469">
        <v>282</v>
      </c>
      <c r="E97" s="470">
        <f t="shared" si="40"/>
        <v>0.222222222222222</v>
      </c>
      <c r="F97" s="475">
        <f t="shared" si="36"/>
        <v>-1777</v>
      </c>
      <c r="G97" s="470">
        <f t="shared" si="37"/>
        <v>-0.8630403108305</v>
      </c>
      <c r="H97" s="494">
        <v>1504</v>
      </c>
      <c r="I97" s="469">
        <f t="shared" si="38"/>
        <v>1222</v>
      </c>
      <c r="J97" s="470">
        <f t="shared" si="39"/>
        <v>4.33333333333333</v>
      </c>
      <c r="K97" s="469">
        <v>2059</v>
      </c>
      <c r="L97" s="497"/>
    </row>
    <row r="98" s="356" customFormat="1" ht="15.75" spans="1:12">
      <c r="A98" s="356">
        <v>11009</v>
      </c>
      <c r="B98" s="477" t="s">
        <v>133</v>
      </c>
      <c r="C98" s="495">
        <v>130225</v>
      </c>
      <c r="D98" s="495">
        <v>28500</v>
      </c>
      <c r="E98" s="470">
        <f t="shared" si="40"/>
        <v>0.218851986945671</v>
      </c>
      <c r="F98" s="475">
        <f t="shared" si="36"/>
        <v>27000</v>
      </c>
      <c r="G98" s="470">
        <f t="shared" si="37"/>
        <v>18</v>
      </c>
      <c r="H98" s="495">
        <f>H99+H100</f>
        <v>28000</v>
      </c>
      <c r="I98" s="469">
        <f t="shared" si="38"/>
        <v>-500</v>
      </c>
      <c r="J98" s="470">
        <f t="shared" si="39"/>
        <v>-0.0175438596491228</v>
      </c>
      <c r="K98" s="498">
        <f>SUM(K99:K100)</f>
        <v>1500</v>
      </c>
      <c r="L98" s="497"/>
    </row>
    <row r="99" ht="15" spans="1:12">
      <c r="A99" s="210">
        <v>110090102</v>
      </c>
      <c r="B99" s="478" t="s">
        <v>134</v>
      </c>
      <c r="C99" s="472">
        <v>130225</v>
      </c>
      <c r="D99" s="472">
        <v>28500</v>
      </c>
      <c r="E99" s="473">
        <f t="shared" si="40"/>
        <v>0.218851986945671</v>
      </c>
      <c r="F99" s="474">
        <f t="shared" si="36"/>
        <v>27000</v>
      </c>
      <c r="G99" s="473">
        <f t="shared" si="37"/>
        <v>18</v>
      </c>
      <c r="H99" s="472">
        <v>28000</v>
      </c>
      <c r="I99" s="472">
        <f t="shared" si="38"/>
        <v>-500</v>
      </c>
      <c r="J99" s="473">
        <f t="shared" si="39"/>
        <v>-0.0175438596491228</v>
      </c>
      <c r="K99" s="472">
        <v>1500</v>
      </c>
      <c r="L99" s="456"/>
    </row>
    <row r="100" ht="15" spans="1:12">
      <c r="A100" s="210">
        <v>110090103</v>
      </c>
      <c r="B100" s="478" t="s">
        <v>135</v>
      </c>
      <c r="C100" s="472"/>
      <c r="D100" s="472"/>
      <c r="E100" s="493"/>
      <c r="F100" s="474"/>
      <c r="G100" s="473"/>
      <c r="H100" s="472"/>
      <c r="I100" s="499"/>
      <c r="J100" s="493"/>
      <c r="K100" s="472"/>
      <c r="L100" s="456"/>
    </row>
    <row r="101" ht="15.75" spans="2:12">
      <c r="B101" s="496" t="s">
        <v>136</v>
      </c>
      <c r="C101" s="469">
        <v>321099.48688</v>
      </c>
      <c r="D101" s="469">
        <f>D98+D97+D96+D93+D90+D36+D35</f>
        <v>271906.46</v>
      </c>
      <c r="E101" s="470">
        <f>D101/C101</f>
        <v>0.846798176608783</v>
      </c>
      <c r="F101" s="469">
        <f t="shared" ref="F101:I101" si="41">F35+F36+F90+F93+F96+F98+F97</f>
        <v>20224.46</v>
      </c>
      <c r="G101" s="470">
        <f>F101/K101</f>
        <v>0.0803571967800637</v>
      </c>
      <c r="H101" s="469">
        <f t="shared" si="41"/>
        <v>215483</v>
      </c>
      <c r="I101" s="469">
        <f t="shared" si="41"/>
        <v>-56423.46</v>
      </c>
      <c r="J101" s="470">
        <f>I101/D101</f>
        <v>-0.207510553445475</v>
      </c>
      <c r="K101" s="469">
        <f>K35+K36+K90+K93+K96+K98+K97</f>
        <v>251682</v>
      </c>
      <c r="L101" s="497"/>
    </row>
  </sheetData>
  <mergeCells count="12">
    <mergeCell ref="B2:J2"/>
    <mergeCell ref="I3:J3"/>
    <mergeCell ref="C4:G4"/>
    <mergeCell ref="H4:J4"/>
    <mergeCell ref="F5:G5"/>
    <mergeCell ref="I5:J5"/>
    <mergeCell ref="B4:B6"/>
    <mergeCell ref="C5:C6"/>
    <mergeCell ref="D5:D6"/>
    <mergeCell ref="E5:E6"/>
    <mergeCell ref="H5:H6"/>
    <mergeCell ref="K4:K6"/>
  </mergeCells>
  <printOptions horizontalCentered="1"/>
  <pageMargins left="0.310416666666667" right="0.428472222222222" top="0.468055555555556" bottom="0.468055555555556" header="0.0784722222222222" footer="0.118055555555556"/>
  <pageSetup paperSize="9" orientation="landscape"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978"/>
  <sheetViews>
    <sheetView workbookViewId="0">
      <pane xSplit="2" ySplit="6" topLeftCell="C973" activePane="bottomRight" state="frozen"/>
      <selection/>
      <selection pane="topRight"/>
      <selection pane="bottomLeft"/>
      <selection pane="bottomRight" activeCell="C7" sqref="C7:H976"/>
    </sheetView>
  </sheetViews>
  <sheetFormatPr defaultColWidth="9" defaultRowHeight="14.25"/>
  <cols>
    <col min="1" max="1" width="8.625" style="357" customWidth="1"/>
    <col min="2" max="2" width="35" style="193" customWidth="1"/>
    <col min="3" max="3" width="10.625" style="358" customWidth="1"/>
    <col min="4" max="4" width="9.375" style="358" customWidth="1"/>
    <col min="5" max="5" width="9.125" style="193" customWidth="1"/>
    <col min="6" max="6" width="9" style="193" customWidth="1"/>
    <col min="7" max="7" width="9.75" style="193" customWidth="1"/>
    <col min="8" max="8" width="8.25" style="193" customWidth="1"/>
    <col min="9" max="9" width="10.875" style="358" customWidth="1"/>
    <col min="10" max="11" width="9" style="193" customWidth="1"/>
    <col min="12" max="12" width="10" style="358" customWidth="1"/>
    <col min="13" max="13" width="9" style="210" customWidth="1"/>
    <col min="14" max="16384" width="9" style="210"/>
  </cols>
  <sheetData>
    <row r="1" ht="18" customHeight="1" spans="1:1">
      <c r="A1" s="357" t="s">
        <v>137</v>
      </c>
    </row>
    <row r="2" ht="33" customHeight="1" spans="1:12">
      <c r="A2" s="194" t="s">
        <v>138</v>
      </c>
      <c r="B2" s="195"/>
      <c r="C2" s="195"/>
      <c r="D2" s="195"/>
      <c r="E2" s="195"/>
      <c r="F2" s="359"/>
      <c r="G2" s="195"/>
      <c r="H2" s="195"/>
      <c r="I2" s="195"/>
      <c r="J2" s="195"/>
      <c r="K2" s="195"/>
      <c r="L2" s="195"/>
    </row>
    <row r="3" ht="15" spans="1:12">
      <c r="A3" s="360"/>
      <c r="B3" s="361"/>
      <c r="C3" s="362"/>
      <c r="D3" s="363"/>
      <c r="E3" s="364"/>
      <c r="F3" s="365"/>
      <c r="G3" s="366"/>
      <c r="H3" s="366"/>
      <c r="I3" s="362"/>
      <c r="J3" s="149" t="s">
        <v>29</v>
      </c>
      <c r="K3" s="149"/>
      <c r="L3" s="362"/>
    </row>
    <row r="4" ht="21" customHeight="1" spans="1:12">
      <c r="A4" s="367" t="s">
        <v>139</v>
      </c>
      <c r="B4" s="368" t="s">
        <v>140</v>
      </c>
      <c r="C4" s="369" t="s">
        <v>141</v>
      </c>
      <c r="D4" s="370"/>
      <c r="E4" s="370"/>
      <c r="F4" s="371"/>
      <c r="G4" s="370"/>
      <c r="H4" s="372"/>
      <c r="I4" s="441" t="s">
        <v>142</v>
      </c>
      <c r="J4" s="442"/>
      <c r="K4" s="442"/>
      <c r="L4" s="443" t="s">
        <v>143</v>
      </c>
    </row>
    <row r="5" ht="25.5" customHeight="1" spans="1:12">
      <c r="A5" s="373"/>
      <c r="B5" s="374"/>
      <c r="C5" s="375" t="s">
        <v>144</v>
      </c>
      <c r="D5" s="376" t="s">
        <v>145</v>
      </c>
      <c r="E5" s="377" t="s">
        <v>35</v>
      </c>
      <c r="F5" s="368" t="s">
        <v>146</v>
      </c>
      <c r="G5" s="378" t="s">
        <v>147</v>
      </c>
      <c r="H5" s="379"/>
      <c r="I5" s="375" t="s">
        <v>38</v>
      </c>
      <c r="J5" s="407" t="s">
        <v>148</v>
      </c>
      <c r="K5" s="379"/>
      <c r="L5" s="444"/>
    </row>
    <row r="6" spans="1:12">
      <c r="A6" s="380"/>
      <c r="B6" s="380"/>
      <c r="C6" s="381"/>
      <c r="D6" s="382"/>
      <c r="E6" s="383"/>
      <c r="F6" s="380"/>
      <c r="G6" s="378" t="s">
        <v>149</v>
      </c>
      <c r="H6" s="378" t="s">
        <v>150</v>
      </c>
      <c r="I6" s="381"/>
      <c r="J6" s="378" t="s">
        <v>149</v>
      </c>
      <c r="K6" s="378" t="s">
        <v>150</v>
      </c>
      <c r="L6" s="445"/>
    </row>
    <row r="7" s="210" customFormat="1" ht="15.75" spans="1:12">
      <c r="A7" s="384">
        <v>201</v>
      </c>
      <c r="B7" s="385" t="s">
        <v>151</v>
      </c>
      <c r="C7" s="386">
        <f>C8+C19+C27+C35+C41+C52+C63+C71+C80+C89+C97+C96+C102+C104+C110+C115+C122+C129+C136+C143+C151+C157+C172</f>
        <v>25298</v>
      </c>
      <c r="D7" s="386">
        <f>D8+D19+D27+D35+D41+D52+D63+D71+D80+D89+D97+D96+D102+D104+D110+D115+D122+D129+D136+D143+D151+D157+D172</f>
        <v>23750</v>
      </c>
      <c r="E7" s="386">
        <v>23402</v>
      </c>
      <c r="F7" s="387">
        <f t="shared" ref="F7:F10" si="0">E7/D7</f>
        <v>0.985347368421053</v>
      </c>
      <c r="G7" s="386">
        <f t="shared" ref="G7:G10" si="1">E7-L7</f>
        <v>2275</v>
      </c>
      <c r="H7" s="388">
        <f t="shared" ref="H7:H10" si="2">G7/L7</f>
        <v>0.107682112936053</v>
      </c>
      <c r="I7" s="386">
        <f>I8+I19+I27+I35+I41+I52+I63+I71+I80+I89+I97+I96+I102+I104+I110+I115+I122+I129+I136+I143+I151+I157+I172+I169</f>
        <v>21458</v>
      </c>
      <c r="J7" s="386">
        <f t="shared" ref="J7:J70" si="3">IFERROR(I7-C7,"")</f>
        <v>-3840</v>
      </c>
      <c r="K7" s="409">
        <f t="shared" ref="K7:K70" si="4">IFERROR(J7/C7,"")</f>
        <v>-0.151790655387778</v>
      </c>
      <c r="L7" s="386">
        <f>L8+L19+L27+L35+L41+L52+L63+L71+L80+L89+L97+L96+L102+L104+L110+L115+L122+L129+L136+L143+L151+L157+L172</f>
        <v>21127</v>
      </c>
    </row>
    <row r="8" s="356" customFormat="1" ht="15.75" spans="1:12">
      <c r="A8" s="389">
        <v>20101</v>
      </c>
      <c r="B8" s="390" t="s">
        <v>152</v>
      </c>
      <c r="C8" s="391">
        <f>SUM(C9:C18)</f>
        <v>896</v>
      </c>
      <c r="D8" s="391">
        <f>SUM(D9:D18)</f>
        <v>838</v>
      </c>
      <c r="E8" s="391">
        <v>815</v>
      </c>
      <c r="F8" s="387">
        <f t="shared" si="0"/>
        <v>0.97255369928401</v>
      </c>
      <c r="G8" s="391">
        <f t="shared" si="1"/>
        <v>190</v>
      </c>
      <c r="H8" s="388">
        <f t="shared" si="2"/>
        <v>0.304</v>
      </c>
      <c r="I8" s="391">
        <f>SUM(I9:I18)</f>
        <v>765</v>
      </c>
      <c r="J8" s="386">
        <f t="shared" si="3"/>
        <v>-131</v>
      </c>
      <c r="K8" s="409">
        <f t="shared" si="4"/>
        <v>-0.146205357142857</v>
      </c>
      <c r="L8" s="391">
        <f>SUM(L9:L18)</f>
        <v>625</v>
      </c>
    </row>
    <row r="9" ht="15" spans="1:12">
      <c r="A9" s="440">
        <v>2010101</v>
      </c>
      <c r="B9" s="393" t="s">
        <v>153</v>
      </c>
      <c r="C9" s="394">
        <v>525</v>
      </c>
      <c r="D9" s="395">
        <v>528</v>
      </c>
      <c r="E9" s="396">
        <v>510</v>
      </c>
      <c r="F9" s="397">
        <f t="shared" si="0"/>
        <v>0.965909090909091</v>
      </c>
      <c r="G9" s="394">
        <f t="shared" si="1"/>
        <v>146</v>
      </c>
      <c r="H9" s="398">
        <f t="shared" si="2"/>
        <v>0.401098901098901</v>
      </c>
      <c r="I9" s="394">
        <v>493</v>
      </c>
      <c r="J9" s="396">
        <f t="shared" si="3"/>
        <v>-32</v>
      </c>
      <c r="K9" s="411">
        <f t="shared" si="4"/>
        <v>-0.060952380952381</v>
      </c>
      <c r="L9" s="396">
        <v>364</v>
      </c>
    </row>
    <row r="10" ht="15" spans="1:12">
      <c r="A10" s="440">
        <v>2010102</v>
      </c>
      <c r="B10" s="393" t="s">
        <v>154</v>
      </c>
      <c r="C10" s="394">
        <v>160</v>
      </c>
      <c r="D10" s="395">
        <v>155</v>
      </c>
      <c r="E10" s="396">
        <v>154</v>
      </c>
      <c r="F10" s="397">
        <f t="shared" si="0"/>
        <v>0.993548387096774</v>
      </c>
      <c r="G10" s="394">
        <f t="shared" si="1"/>
        <v>100</v>
      </c>
      <c r="H10" s="398">
        <f t="shared" si="2"/>
        <v>1.85185185185185</v>
      </c>
      <c r="I10" s="394">
        <v>41</v>
      </c>
      <c r="J10" s="396">
        <f t="shared" si="3"/>
        <v>-119</v>
      </c>
      <c r="K10" s="411">
        <f t="shared" si="4"/>
        <v>-0.74375</v>
      </c>
      <c r="L10" s="396">
        <v>54</v>
      </c>
    </row>
    <row r="11" ht="15" spans="1:12">
      <c r="A11" s="440">
        <v>2010103</v>
      </c>
      <c r="B11" s="399" t="s">
        <v>155</v>
      </c>
      <c r="C11" s="394"/>
      <c r="D11" s="395"/>
      <c r="E11" s="396"/>
      <c r="F11" s="397"/>
      <c r="G11" s="394"/>
      <c r="H11" s="398"/>
      <c r="I11" s="394" t="s">
        <v>156</v>
      </c>
      <c r="J11" s="396" t="str">
        <f t="shared" si="3"/>
        <v/>
      </c>
      <c r="K11" s="411" t="str">
        <f t="shared" si="4"/>
        <v/>
      </c>
      <c r="L11" s="396"/>
    </row>
    <row r="12" ht="15" spans="1:12">
      <c r="A12" s="440">
        <v>2010104</v>
      </c>
      <c r="B12" s="399" t="s">
        <v>157</v>
      </c>
      <c r="C12" s="394">
        <v>64</v>
      </c>
      <c r="D12" s="395">
        <v>65</v>
      </c>
      <c r="E12" s="396">
        <v>63</v>
      </c>
      <c r="F12" s="397">
        <f t="shared" ref="F12:F16" si="5">E12/D12</f>
        <v>0.969230769230769</v>
      </c>
      <c r="G12" s="394">
        <f t="shared" ref="G12:G16" si="6">E12-L12</f>
        <v>-9</v>
      </c>
      <c r="H12" s="398">
        <f t="shared" ref="H12:H16" si="7">G12/L12</f>
        <v>-0.125</v>
      </c>
      <c r="I12" s="394">
        <v>65</v>
      </c>
      <c r="J12" s="396">
        <f t="shared" si="3"/>
        <v>1</v>
      </c>
      <c r="K12" s="411">
        <f t="shared" si="4"/>
        <v>0.015625</v>
      </c>
      <c r="L12" s="396">
        <v>72</v>
      </c>
    </row>
    <row r="13" ht="15" spans="1:12">
      <c r="A13" s="440">
        <v>2010105</v>
      </c>
      <c r="B13" s="399" t="s">
        <v>158</v>
      </c>
      <c r="C13" s="394"/>
      <c r="D13" s="395"/>
      <c r="E13" s="396"/>
      <c r="F13" s="397"/>
      <c r="G13" s="394"/>
      <c r="H13" s="398"/>
      <c r="I13" s="394" t="s">
        <v>156</v>
      </c>
      <c r="J13" s="396" t="str">
        <f t="shared" si="3"/>
        <v/>
      </c>
      <c r="K13" s="411" t="str">
        <f t="shared" si="4"/>
        <v/>
      </c>
      <c r="L13" s="396"/>
    </row>
    <row r="14" ht="15" spans="1:12">
      <c r="A14" s="440">
        <v>2010106</v>
      </c>
      <c r="B14" s="400" t="s">
        <v>159</v>
      </c>
      <c r="C14" s="394">
        <v>48</v>
      </c>
      <c r="D14" s="395">
        <v>25</v>
      </c>
      <c r="E14" s="396">
        <v>25</v>
      </c>
      <c r="F14" s="397">
        <f t="shared" si="5"/>
        <v>1</v>
      </c>
      <c r="G14" s="394">
        <f t="shared" si="6"/>
        <v>-54</v>
      </c>
      <c r="H14" s="398">
        <f t="shared" si="7"/>
        <v>-0.683544303797468</v>
      </c>
      <c r="I14" s="394" t="s">
        <v>156</v>
      </c>
      <c r="J14" s="396" t="str">
        <f t="shared" si="3"/>
        <v/>
      </c>
      <c r="K14" s="411" t="str">
        <f t="shared" si="4"/>
        <v/>
      </c>
      <c r="L14" s="396">
        <v>79</v>
      </c>
    </row>
    <row r="15" ht="15" spans="1:12">
      <c r="A15" s="440">
        <v>2010107</v>
      </c>
      <c r="B15" s="400" t="s">
        <v>160</v>
      </c>
      <c r="C15" s="394">
        <v>34</v>
      </c>
      <c r="D15" s="395">
        <v>6</v>
      </c>
      <c r="E15" s="396">
        <v>6</v>
      </c>
      <c r="F15" s="397">
        <f t="shared" si="5"/>
        <v>1</v>
      </c>
      <c r="G15" s="394">
        <f t="shared" si="6"/>
        <v>-31</v>
      </c>
      <c r="H15" s="398">
        <f t="shared" si="7"/>
        <v>-0.837837837837838</v>
      </c>
      <c r="I15" s="394">
        <v>8</v>
      </c>
      <c r="J15" s="396">
        <f t="shared" si="3"/>
        <v>-26</v>
      </c>
      <c r="K15" s="411">
        <f t="shared" si="4"/>
        <v>-0.764705882352941</v>
      </c>
      <c r="L15" s="396">
        <v>37</v>
      </c>
    </row>
    <row r="16" ht="15" spans="1:12">
      <c r="A16" s="440">
        <v>2010108</v>
      </c>
      <c r="B16" s="400" t="s">
        <v>161</v>
      </c>
      <c r="C16" s="394">
        <v>61</v>
      </c>
      <c r="D16" s="395">
        <v>55</v>
      </c>
      <c r="E16" s="396">
        <v>54</v>
      </c>
      <c r="F16" s="397">
        <f t="shared" si="5"/>
        <v>0.981818181818182</v>
      </c>
      <c r="G16" s="394">
        <f t="shared" si="6"/>
        <v>47</v>
      </c>
      <c r="H16" s="398">
        <f t="shared" si="7"/>
        <v>6.71428571428571</v>
      </c>
      <c r="I16" s="394">
        <v>150</v>
      </c>
      <c r="J16" s="396">
        <f t="shared" si="3"/>
        <v>89</v>
      </c>
      <c r="K16" s="411">
        <f t="shared" si="4"/>
        <v>1.45901639344262</v>
      </c>
      <c r="L16" s="396">
        <v>7</v>
      </c>
    </row>
    <row r="17" ht="15" spans="1:12">
      <c r="A17" s="440">
        <v>2010150</v>
      </c>
      <c r="B17" s="400" t="s">
        <v>162</v>
      </c>
      <c r="C17" s="394"/>
      <c r="D17" s="395"/>
      <c r="E17" s="396"/>
      <c r="F17" s="397"/>
      <c r="G17" s="394"/>
      <c r="H17" s="398"/>
      <c r="I17" s="394">
        <v>4</v>
      </c>
      <c r="J17" s="396">
        <f t="shared" si="3"/>
        <v>4</v>
      </c>
      <c r="K17" s="411" t="str">
        <f t="shared" si="4"/>
        <v/>
      </c>
      <c r="L17" s="396"/>
    </row>
    <row r="18" ht="15" spans="1:12">
      <c r="A18" s="440">
        <v>2010199</v>
      </c>
      <c r="B18" s="400" t="s">
        <v>163</v>
      </c>
      <c r="C18" s="394">
        <v>4</v>
      </c>
      <c r="D18" s="395">
        <v>4</v>
      </c>
      <c r="E18" s="396">
        <v>3</v>
      </c>
      <c r="F18" s="397">
        <f t="shared" ref="F18:F21" si="8">E18/D18</f>
        <v>0.75</v>
      </c>
      <c r="G18" s="394">
        <f t="shared" ref="G18:G49" si="9">E18-L18</f>
        <v>-9</v>
      </c>
      <c r="H18" s="398">
        <f t="shared" ref="H18:H21" si="10">G18/L18</f>
        <v>-0.75</v>
      </c>
      <c r="I18" s="394">
        <v>4</v>
      </c>
      <c r="J18" s="396">
        <f t="shared" si="3"/>
        <v>0</v>
      </c>
      <c r="K18" s="411">
        <f t="shared" si="4"/>
        <v>0</v>
      </c>
      <c r="L18" s="396">
        <v>12</v>
      </c>
    </row>
    <row r="19" s="356" customFormat="1" ht="15.75" spans="1:12">
      <c r="A19" s="389">
        <v>20102</v>
      </c>
      <c r="B19" s="390" t="s">
        <v>164</v>
      </c>
      <c r="C19" s="391">
        <f>SUM(C20:C26)</f>
        <v>522</v>
      </c>
      <c r="D19" s="391">
        <f>SUM(D20:D26)</f>
        <v>531</v>
      </c>
      <c r="E19" s="391">
        <v>519</v>
      </c>
      <c r="F19" s="387">
        <f t="shared" si="8"/>
        <v>0.977401129943503</v>
      </c>
      <c r="G19" s="391">
        <f t="shared" si="9"/>
        <v>-3</v>
      </c>
      <c r="H19" s="388">
        <f t="shared" si="10"/>
        <v>-0.00574712643678161</v>
      </c>
      <c r="I19" s="391">
        <f>SUM(I20:I26)</f>
        <v>455</v>
      </c>
      <c r="J19" s="386">
        <f t="shared" si="3"/>
        <v>-67</v>
      </c>
      <c r="K19" s="409">
        <f t="shared" si="4"/>
        <v>-0.128352490421456</v>
      </c>
      <c r="L19" s="391">
        <f>SUM(L20:L26)</f>
        <v>522</v>
      </c>
    </row>
    <row r="20" s="356" customFormat="1" ht="15" spans="1:12">
      <c r="A20" s="440">
        <v>2010201</v>
      </c>
      <c r="B20" s="393" t="s">
        <v>153</v>
      </c>
      <c r="C20" s="394">
        <v>310</v>
      </c>
      <c r="D20" s="395">
        <v>325</v>
      </c>
      <c r="E20" s="396">
        <v>322</v>
      </c>
      <c r="F20" s="397">
        <f t="shared" si="8"/>
        <v>0.990769230769231</v>
      </c>
      <c r="G20" s="394">
        <f t="shared" si="9"/>
        <v>-15</v>
      </c>
      <c r="H20" s="398">
        <f t="shared" si="10"/>
        <v>-0.0445103857566766</v>
      </c>
      <c r="I20" s="394">
        <v>309</v>
      </c>
      <c r="J20" s="396">
        <f t="shared" si="3"/>
        <v>-1</v>
      </c>
      <c r="K20" s="411">
        <f t="shared" si="4"/>
        <v>-0.0032258064516129</v>
      </c>
      <c r="L20" s="396">
        <v>337</v>
      </c>
    </row>
    <row r="21" s="356" customFormat="1" ht="15" spans="1:12">
      <c r="A21" s="440">
        <v>2010202</v>
      </c>
      <c r="B21" s="393" t="s">
        <v>154</v>
      </c>
      <c r="C21" s="394">
        <v>160</v>
      </c>
      <c r="D21" s="395">
        <v>156</v>
      </c>
      <c r="E21" s="396">
        <v>152</v>
      </c>
      <c r="F21" s="397">
        <f t="shared" si="8"/>
        <v>0.974358974358974</v>
      </c>
      <c r="G21" s="394">
        <f t="shared" si="9"/>
        <v>81</v>
      </c>
      <c r="H21" s="398">
        <f t="shared" si="10"/>
        <v>1.14084507042254</v>
      </c>
      <c r="I21" s="394">
        <v>138</v>
      </c>
      <c r="J21" s="396">
        <f t="shared" si="3"/>
        <v>-22</v>
      </c>
      <c r="K21" s="411">
        <f t="shared" si="4"/>
        <v>-0.1375</v>
      </c>
      <c r="L21" s="396">
        <v>71</v>
      </c>
    </row>
    <row r="22" s="356" customFormat="1" ht="15" spans="1:12">
      <c r="A22" s="440">
        <v>2010203</v>
      </c>
      <c r="B22" s="399" t="s">
        <v>155</v>
      </c>
      <c r="C22" s="394"/>
      <c r="D22" s="395"/>
      <c r="E22" s="396"/>
      <c r="F22" s="397"/>
      <c r="G22" s="394">
        <f t="shared" si="9"/>
        <v>0</v>
      </c>
      <c r="H22" s="398"/>
      <c r="I22" s="394" t="s">
        <v>156</v>
      </c>
      <c r="J22" s="396" t="str">
        <f t="shared" si="3"/>
        <v/>
      </c>
      <c r="K22" s="411" t="str">
        <f t="shared" si="4"/>
        <v/>
      </c>
      <c r="L22" s="396"/>
    </row>
    <row r="23" s="356" customFormat="1" ht="15" spans="1:12">
      <c r="A23" s="440">
        <v>2010204</v>
      </c>
      <c r="B23" s="399" t="s">
        <v>165</v>
      </c>
      <c r="C23" s="394">
        <v>29</v>
      </c>
      <c r="D23" s="395">
        <v>30</v>
      </c>
      <c r="E23" s="396">
        <v>28</v>
      </c>
      <c r="F23" s="397">
        <f t="shared" ref="F23:F38" si="11">E23/D23</f>
        <v>0.933333333333333</v>
      </c>
      <c r="G23" s="394">
        <f t="shared" si="9"/>
        <v>-9</v>
      </c>
      <c r="H23" s="398">
        <f t="shared" ref="H23:H38" si="12">G23/L23</f>
        <v>-0.243243243243243</v>
      </c>
      <c r="I23" s="394" t="s">
        <v>156</v>
      </c>
      <c r="J23" s="396" t="str">
        <f t="shared" si="3"/>
        <v/>
      </c>
      <c r="K23" s="411" t="str">
        <f t="shared" si="4"/>
        <v/>
      </c>
      <c r="L23" s="396">
        <v>37</v>
      </c>
    </row>
    <row r="24" s="356" customFormat="1" ht="15" spans="1:12">
      <c r="A24" s="440">
        <v>2010205</v>
      </c>
      <c r="B24" s="399" t="s">
        <v>166</v>
      </c>
      <c r="C24" s="394">
        <v>18</v>
      </c>
      <c r="D24" s="395">
        <v>15</v>
      </c>
      <c r="E24" s="396">
        <v>15</v>
      </c>
      <c r="F24" s="397">
        <f t="shared" si="11"/>
        <v>1</v>
      </c>
      <c r="G24" s="394">
        <f t="shared" si="9"/>
        <v>-5</v>
      </c>
      <c r="H24" s="398">
        <f t="shared" si="12"/>
        <v>-0.25</v>
      </c>
      <c r="I24" s="394" t="s">
        <v>156</v>
      </c>
      <c r="J24" s="396" t="str">
        <f t="shared" si="3"/>
        <v/>
      </c>
      <c r="K24" s="411" t="str">
        <f t="shared" si="4"/>
        <v/>
      </c>
      <c r="L24" s="396">
        <v>20</v>
      </c>
    </row>
    <row r="25" s="356" customFormat="1" ht="15" spans="1:12">
      <c r="A25" s="440">
        <v>2010250</v>
      </c>
      <c r="B25" s="399" t="s">
        <v>162</v>
      </c>
      <c r="C25" s="394">
        <v>5</v>
      </c>
      <c r="D25" s="395">
        <v>5</v>
      </c>
      <c r="E25" s="396">
        <v>2</v>
      </c>
      <c r="F25" s="397">
        <f t="shared" si="11"/>
        <v>0.4</v>
      </c>
      <c r="G25" s="394">
        <f t="shared" si="9"/>
        <v>2</v>
      </c>
      <c r="H25" s="398"/>
      <c r="I25" s="394">
        <v>8</v>
      </c>
      <c r="J25" s="396">
        <f t="shared" si="3"/>
        <v>3</v>
      </c>
      <c r="K25" s="411">
        <f t="shared" si="4"/>
        <v>0.6</v>
      </c>
      <c r="L25" s="396"/>
    </row>
    <row r="26" s="356" customFormat="1" ht="15" spans="1:12">
      <c r="A26" s="440">
        <v>2010299</v>
      </c>
      <c r="B26" s="399" t="s">
        <v>167</v>
      </c>
      <c r="C26" s="394"/>
      <c r="D26" s="395">
        <v>0</v>
      </c>
      <c r="E26" s="396">
        <v>0</v>
      </c>
      <c r="F26" s="397"/>
      <c r="G26" s="394">
        <f t="shared" si="9"/>
        <v>-57</v>
      </c>
      <c r="H26" s="398">
        <f t="shared" si="12"/>
        <v>-1</v>
      </c>
      <c r="I26" s="394" t="s">
        <v>156</v>
      </c>
      <c r="J26" s="396" t="str">
        <f t="shared" si="3"/>
        <v/>
      </c>
      <c r="K26" s="411" t="str">
        <f t="shared" si="4"/>
        <v/>
      </c>
      <c r="L26" s="396">
        <v>57</v>
      </c>
    </row>
    <row r="27" s="356" customFormat="1" ht="15.75" spans="1:12">
      <c r="A27" s="389">
        <v>20103</v>
      </c>
      <c r="B27" s="390" t="s">
        <v>168</v>
      </c>
      <c r="C27" s="391">
        <f>SUM(C28:C34)</f>
        <v>10442</v>
      </c>
      <c r="D27" s="391">
        <f>SUM(D28:D34)</f>
        <v>10301</v>
      </c>
      <c r="E27" s="391">
        <v>10240</v>
      </c>
      <c r="F27" s="387">
        <f t="shared" si="11"/>
        <v>0.994078244830599</v>
      </c>
      <c r="G27" s="391">
        <f t="shared" si="9"/>
        <v>-202</v>
      </c>
      <c r="H27" s="388">
        <f t="shared" si="12"/>
        <v>-0.0193449530741237</v>
      </c>
      <c r="I27" s="391">
        <f>SUM(I28:I34)</f>
        <v>7837</v>
      </c>
      <c r="J27" s="386">
        <f t="shared" si="3"/>
        <v>-2605</v>
      </c>
      <c r="K27" s="409">
        <f t="shared" si="4"/>
        <v>-0.249473280980655</v>
      </c>
      <c r="L27" s="391">
        <f>SUM(L28:L34)</f>
        <v>10442</v>
      </c>
    </row>
    <row r="28" s="356" customFormat="1" ht="15" spans="1:12">
      <c r="A28" s="440">
        <v>2010301</v>
      </c>
      <c r="B28" s="393" t="s">
        <v>153</v>
      </c>
      <c r="C28" s="394">
        <v>8030</v>
      </c>
      <c r="D28" s="396">
        <v>7763</v>
      </c>
      <c r="E28" s="396">
        <v>7718</v>
      </c>
      <c r="F28" s="397">
        <f t="shared" si="11"/>
        <v>0.994203271930954</v>
      </c>
      <c r="G28" s="394">
        <f t="shared" si="9"/>
        <v>1100</v>
      </c>
      <c r="H28" s="398">
        <f t="shared" si="12"/>
        <v>0.166213357509822</v>
      </c>
      <c r="I28" s="394">
        <v>6417</v>
      </c>
      <c r="J28" s="396">
        <f t="shared" si="3"/>
        <v>-1613</v>
      </c>
      <c r="K28" s="411">
        <f t="shared" si="4"/>
        <v>-0.200871731008717</v>
      </c>
      <c r="L28" s="396">
        <v>6618</v>
      </c>
    </row>
    <row r="29" s="356" customFormat="1" ht="15" spans="1:12">
      <c r="A29" s="440">
        <v>2010302</v>
      </c>
      <c r="B29" s="393" t="s">
        <v>154</v>
      </c>
      <c r="C29" s="394">
        <v>1201</v>
      </c>
      <c r="D29" s="396">
        <v>1351</v>
      </c>
      <c r="E29" s="396">
        <v>1345</v>
      </c>
      <c r="F29" s="397">
        <f t="shared" si="11"/>
        <v>0.995558845299778</v>
      </c>
      <c r="G29" s="394">
        <f t="shared" si="9"/>
        <v>-930</v>
      </c>
      <c r="H29" s="398">
        <f t="shared" si="12"/>
        <v>-0.408791208791209</v>
      </c>
      <c r="I29" s="394">
        <v>458</v>
      </c>
      <c r="J29" s="396">
        <f t="shared" si="3"/>
        <v>-743</v>
      </c>
      <c r="K29" s="411">
        <f t="shared" si="4"/>
        <v>-0.618651124063281</v>
      </c>
      <c r="L29" s="396">
        <v>2275</v>
      </c>
    </row>
    <row r="30" s="356" customFormat="1" ht="15" spans="1:12">
      <c r="A30" s="440">
        <v>2010303</v>
      </c>
      <c r="B30" s="399" t="s">
        <v>155</v>
      </c>
      <c r="C30" s="394">
        <v>611</v>
      </c>
      <c r="D30" s="396">
        <v>623</v>
      </c>
      <c r="E30" s="396">
        <v>618</v>
      </c>
      <c r="F30" s="397">
        <f t="shared" si="11"/>
        <v>0.991974317817014</v>
      </c>
      <c r="G30" s="394">
        <f t="shared" si="9"/>
        <v>30</v>
      </c>
      <c r="H30" s="398">
        <f t="shared" si="12"/>
        <v>0.0510204081632653</v>
      </c>
      <c r="I30" s="394">
        <v>435</v>
      </c>
      <c r="J30" s="396">
        <f t="shared" si="3"/>
        <v>-176</v>
      </c>
      <c r="K30" s="411">
        <f t="shared" si="4"/>
        <v>-0.288052373158756</v>
      </c>
      <c r="L30" s="396">
        <v>588</v>
      </c>
    </row>
    <row r="31" s="356" customFormat="1" ht="15" spans="1:12">
      <c r="A31" s="440">
        <v>2010306</v>
      </c>
      <c r="B31" s="402" t="s">
        <v>169</v>
      </c>
      <c r="C31" s="394">
        <v>185</v>
      </c>
      <c r="D31" s="396">
        <v>134</v>
      </c>
      <c r="E31" s="396">
        <v>134</v>
      </c>
      <c r="F31" s="397">
        <f t="shared" si="11"/>
        <v>1</v>
      </c>
      <c r="G31" s="394">
        <f t="shared" si="9"/>
        <v>-19</v>
      </c>
      <c r="H31" s="398">
        <f t="shared" si="12"/>
        <v>-0.124183006535948</v>
      </c>
      <c r="I31" s="394">
        <v>303</v>
      </c>
      <c r="J31" s="396">
        <f t="shared" si="3"/>
        <v>118</v>
      </c>
      <c r="K31" s="411">
        <f t="shared" si="4"/>
        <v>0.637837837837838</v>
      </c>
      <c r="L31" s="396">
        <v>153</v>
      </c>
    </row>
    <row r="32" s="356" customFormat="1" ht="15" spans="1:12">
      <c r="A32" s="440">
        <v>2010308</v>
      </c>
      <c r="B32" s="393" t="s">
        <v>170</v>
      </c>
      <c r="C32" s="394">
        <v>74</v>
      </c>
      <c r="D32" s="396">
        <v>70</v>
      </c>
      <c r="E32" s="396">
        <v>66</v>
      </c>
      <c r="F32" s="397">
        <f t="shared" si="11"/>
        <v>0.942857142857143</v>
      </c>
      <c r="G32" s="394">
        <f t="shared" si="9"/>
        <v>-10</v>
      </c>
      <c r="H32" s="398">
        <f t="shared" si="12"/>
        <v>-0.131578947368421</v>
      </c>
      <c r="I32" s="394" t="s">
        <v>156</v>
      </c>
      <c r="J32" s="396" t="str">
        <f t="shared" si="3"/>
        <v/>
      </c>
      <c r="K32" s="411" t="str">
        <f t="shared" si="4"/>
        <v/>
      </c>
      <c r="L32" s="396">
        <v>76</v>
      </c>
    </row>
    <row r="33" s="356" customFormat="1" ht="15" spans="1:12">
      <c r="A33" s="440">
        <v>2010350</v>
      </c>
      <c r="B33" s="399" t="s">
        <v>162</v>
      </c>
      <c r="C33" s="394">
        <v>107</v>
      </c>
      <c r="D33" s="396">
        <v>85</v>
      </c>
      <c r="E33" s="396">
        <v>84</v>
      </c>
      <c r="F33" s="397">
        <f t="shared" si="11"/>
        <v>0.988235294117647</v>
      </c>
      <c r="G33" s="394">
        <f t="shared" si="9"/>
        <v>-364</v>
      </c>
      <c r="H33" s="398">
        <f t="shared" si="12"/>
        <v>-0.8125</v>
      </c>
      <c r="I33" s="394">
        <v>68</v>
      </c>
      <c r="J33" s="396">
        <f t="shared" si="3"/>
        <v>-39</v>
      </c>
      <c r="K33" s="411">
        <f t="shared" si="4"/>
        <v>-0.364485981308411</v>
      </c>
      <c r="L33" s="396">
        <v>448</v>
      </c>
    </row>
    <row r="34" s="356" customFormat="1" ht="15" spans="1:12">
      <c r="A34" s="440">
        <v>2010399</v>
      </c>
      <c r="B34" s="399" t="s">
        <v>171</v>
      </c>
      <c r="C34" s="394">
        <v>234</v>
      </c>
      <c r="D34" s="396">
        <v>275</v>
      </c>
      <c r="E34" s="396">
        <v>275</v>
      </c>
      <c r="F34" s="397">
        <f t="shared" si="11"/>
        <v>1</v>
      </c>
      <c r="G34" s="394">
        <f t="shared" si="9"/>
        <v>-9</v>
      </c>
      <c r="H34" s="398">
        <f t="shared" si="12"/>
        <v>-0.0316901408450704</v>
      </c>
      <c r="I34" s="394">
        <v>156</v>
      </c>
      <c r="J34" s="396">
        <f t="shared" si="3"/>
        <v>-78</v>
      </c>
      <c r="K34" s="411">
        <f t="shared" si="4"/>
        <v>-0.333333333333333</v>
      </c>
      <c r="L34" s="396">
        <v>284</v>
      </c>
    </row>
    <row r="35" s="356" customFormat="1" ht="15.75" spans="1:12">
      <c r="A35" s="389">
        <v>20104</v>
      </c>
      <c r="B35" s="390" t="s">
        <v>172</v>
      </c>
      <c r="C35" s="391">
        <f>SUM(C36:C40)</f>
        <v>521</v>
      </c>
      <c r="D35" s="391">
        <f>SUM(D36:D40)</f>
        <v>589</v>
      </c>
      <c r="E35" s="391">
        <v>581</v>
      </c>
      <c r="F35" s="387">
        <f t="shared" si="11"/>
        <v>0.98641765704584</v>
      </c>
      <c r="G35" s="391">
        <f t="shared" si="9"/>
        <v>171</v>
      </c>
      <c r="H35" s="388">
        <f t="shared" si="12"/>
        <v>0.417073170731707</v>
      </c>
      <c r="I35" s="391">
        <f>SUM(I36:I40)</f>
        <v>439</v>
      </c>
      <c r="J35" s="386">
        <f t="shared" si="3"/>
        <v>-82</v>
      </c>
      <c r="K35" s="409">
        <f t="shared" si="4"/>
        <v>-0.157389635316699</v>
      </c>
      <c r="L35" s="391">
        <f>SUM(L36:L40)</f>
        <v>410</v>
      </c>
    </row>
    <row r="36" s="356" customFormat="1" ht="15" spans="1:12">
      <c r="A36" s="440">
        <v>2010401</v>
      </c>
      <c r="B36" s="393" t="s">
        <v>153</v>
      </c>
      <c r="C36" s="395">
        <v>399</v>
      </c>
      <c r="D36" s="396">
        <v>411</v>
      </c>
      <c r="E36" s="396">
        <v>405</v>
      </c>
      <c r="F36" s="397">
        <f t="shared" si="11"/>
        <v>0.985401459854015</v>
      </c>
      <c r="G36" s="395">
        <f t="shared" si="9"/>
        <v>32</v>
      </c>
      <c r="H36" s="398">
        <f t="shared" si="12"/>
        <v>0.0857908847184987</v>
      </c>
      <c r="I36" s="394">
        <v>322</v>
      </c>
      <c r="J36" s="396">
        <f t="shared" si="3"/>
        <v>-77</v>
      </c>
      <c r="K36" s="411">
        <f t="shared" si="4"/>
        <v>-0.192982456140351</v>
      </c>
      <c r="L36" s="396">
        <v>373</v>
      </c>
    </row>
    <row r="37" s="356" customFormat="1" ht="15" spans="1:12">
      <c r="A37" s="440">
        <v>2010402</v>
      </c>
      <c r="B37" s="393" t="s">
        <v>154</v>
      </c>
      <c r="C37" s="395">
        <v>2</v>
      </c>
      <c r="D37" s="396">
        <v>2</v>
      </c>
      <c r="E37" s="396">
        <v>2</v>
      </c>
      <c r="F37" s="397">
        <f t="shared" si="11"/>
        <v>1</v>
      </c>
      <c r="G37" s="395">
        <f t="shared" si="9"/>
        <v>-15</v>
      </c>
      <c r="H37" s="398">
        <f t="shared" si="12"/>
        <v>-0.882352941176471</v>
      </c>
      <c r="I37" s="394">
        <v>117</v>
      </c>
      <c r="J37" s="396">
        <f t="shared" si="3"/>
        <v>115</v>
      </c>
      <c r="K37" s="411">
        <f t="shared" si="4"/>
        <v>57.5</v>
      </c>
      <c r="L37" s="396">
        <v>17</v>
      </c>
    </row>
    <row r="38" s="356" customFormat="1" ht="15" spans="1:12">
      <c r="A38" s="440">
        <v>2010408</v>
      </c>
      <c r="B38" s="393" t="s">
        <v>173</v>
      </c>
      <c r="C38" s="395">
        <v>7</v>
      </c>
      <c r="D38" s="396">
        <v>7</v>
      </c>
      <c r="E38" s="396">
        <v>7</v>
      </c>
      <c r="F38" s="397">
        <f t="shared" si="11"/>
        <v>1</v>
      </c>
      <c r="G38" s="395">
        <f t="shared" si="9"/>
        <v>0</v>
      </c>
      <c r="H38" s="398">
        <f t="shared" si="12"/>
        <v>0</v>
      </c>
      <c r="I38" s="394" t="s">
        <v>156</v>
      </c>
      <c r="J38" s="396" t="str">
        <f t="shared" si="3"/>
        <v/>
      </c>
      <c r="K38" s="411" t="str">
        <f t="shared" si="4"/>
        <v/>
      </c>
      <c r="L38" s="396">
        <v>7</v>
      </c>
    </row>
    <row r="39" s="356" customFormat="1" ht="15" spans="1:12">
      <c r="A39" s="440">
        <v>2010450</v>
      </c>
      <c r="B39" s="393" t="s">
        <v>162</v>
      </c>
      <c r="C39" s="395"/>
      <c r="D39" s="396"/>
      <c r="E39" s="396"/>
      <c r="F39" s="397"/>
      <c r="G39" s="395">
        <f t="shared" si="9"/>
        <v>0</v>
      </c>
      <c r="H39" s="398"/>
      <c r="I39" s="394" t="s">
        <v>156</v>
      </c>
      <c r="J39" s="396" t="str">
        <f t="shared" si="3"/>
        <v/>
      </c>
      <c r="K39" s="411" t="str">
        <f t="shared" si="4"/>
        <v/>
      </c>
      <c r="L39" s="396"/>
    </row>
    <row r="40" s="356" customFormat="1" ht="15" spans="1:12">
      <c r="A40" s="440">
        <v>2010499</v>
      </c>
      <c r="B40" s="399" t="s">
        <v>174</v>
      </c>
      <c r="C40" s="395">
        <v>113</v>
      </c>
      <c r="D40" s="396">
        <v>169</v>
      </c>
      <c r="E40" s="396">
        <v>167</v>
      </c>
      <c r="F40" s="397">
        <f t="shared" ref="F40:F43" si="13">E40/D40</f>
        <v>0.988165680473373</v>
      </c>
      <c r="G40" s="395">
        <f t="shared" si="9"/>
        <v>154</v>
      </c>
      <c r="H40" s="398">
        <f t="shared" ref="H40:H43" si="14">G40/L40</f>
        <v>11.8461538461538</v>
      </c>
      <c r="I40" s="394" t="s">
        <v>156</v>
      </c>
      <c r="J40" s="396" t="str">
        <f t="shared" si="3"/>
        <v/>
      </c>
      <c r="K40" s="411" t="str">
        <f t="shared" si="4"/>
        <v/>
      </c>
      <c r="L40" s="396">
        <v>13</v>
      </c>
    </row>
    <row r="41" s="356" customFormat="1" ht="15.75" spans="1:12">
      <c r="A41" s="389">
        <v>20105</v>
      </c>
      <c r="B41" s="390" t="s">
        <v>175</v>
      </c>
      <c r="C41" s="391">
        <f>SUM(C42:C51)</f>
        <v>472</v>
      </c>
      <c r="D41" s="391">
        <f>SUM(D42:D51)</f>
        <v>407</v>
      </c>
      <c r="E41" s="391">
        <v>395</v>
      </c>
      <c r="F41" s="387">
        <f t="shared" si="13"/>
        <v>0.97051597051597</v>
      </c>
      <c r="G41" s="391">
        <f t="shared" si="9"/>
        <v>80</v>
      </c>
      <c r="H41" s="388">
        <f t="shared" si="14"/>
        <v>0.253968253968254</v>
      </c>
      <c r="I41" s="391">
        <f>SUM(I42:I51)</f>
        <v>439</v>
      </c>
      <c r="J41" s="386">
        <f t="shared" si="3"/>
        <v>-33</v>
      </c>
      <c r="K41" s="409">
        <f t="shared" si="4"/>
        <v>-0.0699152542372881</v>
      </c>
      <c r="L41" s="391">
        <f>SUM(L42:L51)</f>
        <v>315</v>
      </c>
    </row>
    <row r="42" s="356" customFormat="1" ht="15" spans="1:12">
      <c r="A42" s="440">
        <v>2010501</v>
      </c>
      <c r="B42" s="399" t="s">
        <v>153</v>
      </c>
      <c r="C42" s="395">
        <v>202</v>
      </c>
      <c r="D42" s="396">
        <v>189</v>
      </c>
      <c r="E42" s="396">
        <v>178</v>
      </c>
      <c r="F42" s="397">
        <f t="shared" si="13"/>
        <v>0.941798941798942</v>
      </c>
      <c r="G42" s="395">
        <f t="shared" si="9"/>
        <v>61</v>
      </c>
      <c r="H42" s="398">
        <f t="shared" si="14"/>
        <v>0.521367521367521</v>
      </c>
      <c r="I42" s="394">
        <v>124</v>
      </c>
      <c r="J42" s="396">
        <f t="shared" si="3"/>
        <v>-78</v>
      </c>
      <c r="K42" s="411">
        <f t="shared" si="4"/>
        <v>-0.386138613861386</v>
      </c>
      <c r="L42" s="396">
        <v>117</v>
      </c>
    </row>
    <row r="43" s="356" customFormat="1" ht="15" spans="1:12">
      <c r="A43" s="440">
        <v>2010502</v>
      </c>
      <c r="B43" s="400" t="s">
        <v>154</v>
      </c>
      <c r="C43" s="395">
        <v>2</v>
      </c>
      <c r="D43" s="396">
        <v>5</v>
      </c>
      <c r="E43" s="396">
        <v>5</v>
      </c>
      <c r="F43" s="397">
        <f t="shared" si="13"/>
        <v>1</v>
      </c>
      <c r="G43" s="395">
        <f t="shared" si="9"/>
        <v>-5</v>
      </c>
      <c r="H43" s="398">
        <f t="shared" si="14"/>
        <v>-0.5</v>
      </c>
      <c r="I43" s="394">
        <v>72</v>
      </c>
      <c r="J43" s="396">
        <f t="shared" si="3"/>
        <v>70</v>
      </c>
      <c r="K43" s="411">
        <f t="shared" si="4"/>
        <v>35</v>
      </c>
      <c r="L43" s="396">
        <v>10</v>
      </c>
    </row>
    <row r="44" s="356" customFormat="1" ht="15" spans="1:12">
      <c r="A44" s="440">
        <v>2010503</v>
      </c>
      <c r="B44" s="393" t="s">
        <v>155</v>
      </c>
      <c r="C44" s="395"/>
      <c r="D44" s="396"/>
      <c r="E44" s="396"/>
      <c r="F44" s="397"/>
      <c r="G44" s="395">
        <f t="shared" si="9"/>
        <v>0</v>
      </c>
      <c r="H44" s="398"/>
      <c r="I44" s="394" t="s">
        <v>156</v>
      </c>
      <c r="J44" s="396" t="str">
        <f t="shared" si="3"/>
        <v/>
      </c>
      <c r="K44" s="411" t="str">
        <f t="shared" si="4"/>
        <v/>
      </c>
      <c r="L44" s="396"/>
    </row>
    <row r="45" s="356" customFormat="1" ht="15" spans="1:12">
      <c r="A45" s="440">
        <v>2010504</v>
      </c>
      <c r="B45" s="393" t="s">
        <v>176</v>
      </c>
      <c r="C45" s="395">
        <v>0</v>
      </c>
      <c r="D45" s="396"/>
      <c r="E45" s="396"/>
      <c r="F45" s="397" t="e">
        <f t="shared" ref="F45:F49" si="15">E45/D45</f>
        <v>#DIV/0!</v>
      </c>
      <c r="G45" s="395">
        <f t="shared" si="9"/>
        <v>-4</v>
      </c>
      <c r="H45" s="398">
        <f t="shared" ref="H45:H49" si="16">G45/L45</f>
        <v>-1</v>
      </c>
      <c r="I45" s="394" t="s">
        <v>156</v>
      </c>
      <c r="J45" s="396" t="str">
        <f t="shared" si="3"/>
        <v/>
      </c>
      <c r="K45" s="411" t="str">
        <f t="shared" si="4"/>
        <v/>
      </c>
      <c r="L45" s="396">
        <v>4</v>
      </c>
    </row>
    <row r="46" s="356" customFormat="1" ht="15" spans="1:12">
      <c r="A46" s="440">
        <v>2010505</v>
      </c>
      <c r="B46" s="393" t="s">
        <v>177</v>
      </c>
      <c r="C46" s="395">
        <v>117</v>
      </c>
      <c r="D46" s="396">
        <v>57</v>
      </c>
      <c r="E46" s="396">
        <v>57</v>
      </c>
      <c r="F46" s="397">
        <f t="shared" si="15"/>
        <v>1</v>
      </c>
      <c r="G46" s="395">
        <f t="shared" si="9"/>
        <v>-4</v>
      </c>
      <c r="H46" s="398">
        <f t="shared" si="16"/>
        <v>-0.0655737704918033</v>
      </c>
      <c r="I46" s="394">
        <v>84</v>
      </c>
      <c r="J46" s="396">
        <f t="shared" si="3"/>
        <v>-33</v>
      </c>
      <c r="K46" s="411">
        <f t="shared" si="4"/>
        <v>-0.282051282051282</v>
      </c>
      <c r="L46" s="396">
        <v>61</v>
      </c>
    </row>
    <row r="47" s="356" customFormat="1" ht="15" spans="1:12">
      <c r="A47" s="440">
        <v>2010506</v>
      </c>
      <c r="B47" s="399" t="s">
        <v>178</v>
      </c>
      <c r="C47" s="395">
        <v>51</v>
      </c>
      <c r="D47" s="396">
        <v>44</v>
      </c>
      <c r="E47" s="396">
        <v>44</v>
      </c>
      <c r="F47" s="397">
        <f t="shared" si="15"/>
        <v>1</v>
      </c>
      <c r="G47" s="395">
        <f t="shared" si="9"/>
        <v>-34</v>
      </c>
      <c r="H47" s="398">
        <f t="shared" si="16"/>
        <v>-0.435897435897436</v>
      </c>
      <c r="I47" s="394">
        <v>40</v>
      </c>
      <c r="J47" s="396">
        <f t="shared" si="3"/>
        <v>-11</v>
      </c>
      <c r="K47" s="411">
        <f t="shared" si="4"/>
        <v>-0.215686274509804</v>
      </c>
      <c r="L47" s="396">
        <v>78</v>
      </c>
    </row>
    <row r="48" s="356" customFormat="1" ht="15" spans="1:12">
      <c r="A48" s="440">
        <v>2010507</v>
      </c>
      <c r="B48" s="399" t="s">
        <v>179</v>
      </c>
      <c r="C48" s="395">
        <v>100</v>
      </c>
      <c r="D48" s="396">
        <v>83</v>
      </c>
      <c r="E48" s="396">
        <v>82</v>
      </c>
      <c r="F48" s="397">
        <f t="shared" si="15"/>
        <v>0.987951807228916</v>
      </c>
      <c r="G48" s="395">
        <f t="shared" si="9"/>
        <v>81</v>
      </c>
      <c r="H48" s="398">
        <f t="shared" si="16"/>
        <v>81</v>
      </c>
      <c r="I48" s="394">
        <v>100</v>
      </c>
      <c r="J48" s="396">
        <f t="shared" si="3"/>
        <v>0</v>
      </c>
      <c r="K48" s="411">
        <f t="shared" si="4"/>
        <v>0</v>
      </c>
      <c r="L48" s="396">
        <v>1</v>
      </c>
    </row>
    <row r="49" s="356" customFormat="1" ht="15" spans="1:12">
      <c r="A49" s="440">
        <v>2010508</v>
      </c>
      <c r="B49" s="399" t="s">
        <v>180</v>
      </c>
      <c r="C49" s="395"/>
      <c r="D49" s="396">
        <v>11</v>
      </c>
      <c r="E49" s="396">
        <v>11</v>
      </c>
      <c r="F49" s="397">
        <f t="shared" si="15"/>
        <v>1</v>
      </c>
      <c r="G49" s="395">
        <f t="shared" si="9"/>
        <v>-20</v>
      </c>
      <c r="H49" s="398">
        <f t="shared" si="16"/>
        <v>-0.645161290322581</v>
      </c>
      <c r="I49" s="394" t="s">
        <v>156</v>
      </c>
      <c r="J49" s="396" t="str">
        <f t="shared" si="3"/>
        <v/>
      </c>
      <c r="K49" s="411" t="str">
        <f t="shared" si="4"/>
        <v/>
      </c>
      <c r="L49" s="396">
        <v>31</v>
      </c>
    </row>
    <row r="50" s="356" customFormat="1" ht="15" spans="1:12">
      <c r="A50" s="440">
        <v>2010550</v>
      </c>
      <c r="B50" s="393" t="s">
        <v>162</v>
      </c>
      <c r="C50" s="395"/>
      <c r="D50" s="396"/>
      <c r="E50" s="396"/>
      <c r="F50" s="397"/>
      <c r="G50" s="395"/>
      <c r="H50" s="398"/>
      <c r="I50" s="394">
        <v>19</v>
      </c>
      <c r="J50" s="396">
        <f t="shared" si="3"/>
        <v>19</v>
      </c>
      <c r="K50" s="411" t="str">
        <f t="shared" si="4"/>
        <v/>
      </c>
      <c r="L50" s="396"/>
    </row>
    <row r="51" s="356" customFormat="1" ht="15" spans="1:12">
      <c r="A51" s="440">
        <v>2010599</v>
      </c>
      <c r="B51" s="399" t="s">
        <v>181</v>
      </c>
      <c r="C51" s="395"/>
      <c r="D51" s="396">
        <v>18</v>
      </c>
      <c r="E51" s="396">
        <v>18</v>
      </c>
      <c r="F51" s="397"/>
      <c r="G51" s="395">
        <f t="shared" ref="G51:G72" si="17">E51-L51</f>
        <v>5</v>
      </c>
      <c r="H51" s="398">
        <f t="shared" ref="H51:H54" si="18">G51/L51</f>
        <v>0.384615384615385</v>
      </c>
      <c r="I51" s="394" t="s">
        <v>156</v>
      </c>
      <c r="J51" s="396" t="str">
        <f t="shared" si="3"/>
        <v/>
      </c>
      <c r="K51" s="411" t="str">
        <f t="shared" si="4"/>
        <v/>
      </c>
      <c r="L51" s="396">
        <v>13</v>
      </c>
    </row>
    <row r="52" s="356" customFormat="1" ht="15.75" spans="1:12">
      <c r="A52" s="389">
        <v>20106</v>
      </c>
      <c r="B52" s="390" t="s">
        <v>182</v>
      </c>
      <c r="C52" s="391">
        <f>SUM(C53:C62)</f>
        <v>2391</v>
      </c>
      <c r="D52" s="391">
        <f>SUM(D53:D62)</f>
        <v>1680</v>
      </c>
      <c r="E52" s="391">
        <v>1647</v>
      </c>
      <c r="F52" s="387">
        <f t="shared" ref="F52:F54" si="19">E52/D52</f>
        <v>0.980357142857143</v>
      </c>
      <c r="G52" s="391">
        <f t="shared" si="17"/>
        <v>199</v>
      </c>
      <c r="H52" s="388">
        <f t="shared" si="18"/>
        <v>0.137430939226519</v>
      </c>
      <c r="I52" s="391">
        <f>SUM(I53:I62)</f>
        <v>1747</v>
      </c>
      <c r="J52" s="386">
        <f t="shared" si="3"/>
        <v>-644</v>
      </c>
      <c r="K52" s="409">
        <f t="shared" si="4"/>
        <v>-0.269343370974488</v>
      </c>
      <c r="L52" s="391">
        <f>SUM(L53:L62)</f>
        <v>1448</v>
      </c>
    </row>
    <row r="53" s="356" customFormat="1" ht="15" spans="1:12">
      <c r="A53" s="440">
        <v>2010601</v>
      </c>
      <c r="B53" s="399" t="s">
        <v>153</v>
      </c>
      <c r="C53" s="395">
        <v>1140</v>
      </c>
      <c r="D53" s="396">
        <v>1121</v>
      </c>
      <c r="E53" s="396">
        <v>1119</v>
      </c>
      <c r="F53" s="397">
        <f t="shared" si="19"/>
        <v>0.99821587867975</v>
      </c>
      <c r="G53" s="395">
        <f t="shared" si="17"/>
        <v>62</v>
      </c>
      <c r="H53" s="398">
        <f t="shared" si="18"/>
        <v>0.0586565752128666</v>
      </c>
      <c r="I53" s="394">
        <v>1097</v>
      </c>
      <c r="J53" s="396">
        <f t="shared" si="3"/>
        <v>-43</v>
      </c>
      <c r="K53" s="411">
        <f t="shared" si="4"/>
        <v>-0.037719298245614</v>
      </c>
      <c r="L53" s="396">
        <v>1057</v>
      </c>
    </row>
    <row r="54" s="356" customFormat="1" ht="15" spans="1:12">
      <c r="A54" s="440">
        <v>2010602</v>
      </c>
      <c r="B54" s="400" t="s">
        <v>154</v>
      </c>
      <c r="C54" s="395">
        <v>122</v>
      </c>
      <c r="D54" s="396">
        <v>95</v>
      </c>
      <c r="E54" s="396">
        <v>93</v>
      </c>
      <c r="F54" s="397">
        <f t="shared" si="19"/>
        <v>0.978947368421053</v>
      </c>
      <c r="G54" s="395">
        <f t="shared" si="17"/>
        <v>-34</v>
      </c>
      <c r="H54" s="398">
        <f t="shared" si="18"/>
        <v>-0.267716535433071</v>
      </c>
      <c r="I54" s="394">
        <v>92</v>
      </c>
      <c r="J54" s="396">
        <f t="shared" si="3"/>
        <v>-30</v>
      </c>
      <c r="K54" s="411">
        <f t="shared" si="4"/>
        <v>-0.245901639344262</v>
      </c>
      <c r="L54" s="396">
        <v>127</v>
      </c>
    </row>
    <row r="55" s="356" customFormat="1" ht="15" spans="1:12">
      <c r="A55" s="440">
        <v>2010603</v>
      </c>
      <c r="B55" s="400" t="s">
        <v>155</v>
      </c>
      <c r="C55" s="395"/>
      <c r="D55" s="396"/>
      <c r="E55" s="396"/>
      <c r="F55" s="397"/>
      <c r="G55" s="395">
        <f t="shared" si="17"/>
        <v>0</v>
      </c>
      <c r="H55" s="398"/>
      <c r="I55" s="394" t="s">
        <v>156</v>
      </c>
      <c r="J55" s="396" t="str">
        <f t="shared" si="3"/>
        <v/>
      </c>
      <c r="K55" s="411" t="str">
        <f t="shared" si="4"/>
        <v/>
      </c>
      <c r="L55" s="396"/>
    </row>
    <row r="56" s="356" customFormat="1" ht="15" spans="1:12">
      <c r="A56" s="440">
        <v>2010604</v>
      </c>
      <c r="B56" s="400" t="s">
        <v>183</v>
      </c>
      <c r="C56" s="395">
        <v>75</v>
      </c>
      <c r="D56" s="396">
        <v>37</v>
      </c>
      <c r="E56" s="396">
        <v>37</v>
      </c>
      <c r="F56" s="397">
        <f t="shared" ref="F56:F59" si="20">E56/D56</f>
        <v>1</v>
      </c>
      <c r="G56" s="395">
        <f t="shared" si="17"/>
        <v>-4</v>
      </c>
      <c r="H56" s="398">
        <f t="shared" ref="H56:H60" si="21">G56/L56</f>
        <v>-0.0975609756097561</v>
      </c>
      <c r="I56" s="394">
        <v>50</v>
      </c>
      <c r="J56" s="396">
        <f t="shared" si="3"/>
        <v>-25</v>
      </c>
      <c r="K56" s="411">
        <f t="shared" si="4"/>
        <v>-0.333333333333333</v>
      </c>
      <c r="L56" s="396">
        <v>41</v>
      </c>
    </row>
    <row r="57" s="356" customFormat="1" ht="15" spans="1:12">
      <c r="A57" s="440">
        <v>2010605</v>
      </c>
      <c r="B57" s="400" t="s">
        <v>184</v>
      </c>
      <c r="C57" s="395">
        <v>54</v>
      </c>
      <c r="D57" s="396">
        <v>38</v>
      </c>
      <c r="E57" s="396">
        <v>36</v>
      </c>
      <c r="F57" s="397">
        <f t="shared" si="20"/>
        <v>0.947368421052632</v>
      </c>
      <c r="G57" s="395">
        <f t="shared" si="17"/>
        <v>18</v>
      </c>
      <c r="H57" s="398">
        <f t="shared" si="21"/>
        <v>1</v>
      </c>
      <c r="I57" s="394" t="s">
        <v>156</v>
      </c>
      <c r="J57" s="396" t="str">
        <f t="shared" si="3"/>
        <v/>
      </c>
      <c r="K57" s="411" t="str">
        <f t="shared" si="4"/>
        <v/>
      </c>
      <c r="L57" s="396">
        <v>18</v>
      </c>
    </row>
    <row r="58" s="356" customFormat="1" ht="15" spans="1:12">
      <c r="A58" s="440">
        <v>2010606</v>
      </c>
      <c r="B58" s="400" t="s">
        <v>185</v>
      </c>
      <c r="C58" s="395">
        <v>10</v>
      </c>
      <c r="D58" s="396"/>
      <c r="E58" s="396"/>
      <c r="F58" s="397"/>
      <c r="G58" s="395">
        <f t="shared" si="17"/>
        <v>-12</v>
      </c>
      <c r="H58" s="398">
        <f t="shared" si="21"/>
        <v>-1</v>
      </c>
      <c r="I58" s="394" t="s">
        <v>156</v>
      </c>
      <c r="J58" s="396" t="str">
        <f t="shared" si="3"/>
        <v/>
      </c>
      <c r="K58" s="411" t="str">
        <f t="shared" si="4"/>
        <v/>
      </c>
      <c r="L58" s="396">
        <v>12</v>
      </c>
    </row>
    <row r="59" s="356" customFormat="1" ht="15" spans="1:12">
      <c r="A59" s="440">
        <v>2010607</v>
      </c>
      <c r="B59" s="393" t="s">
        <v>186</v>
      </c>
      <c r="C59" s="395">
        <v>114</v>
      </c>
      <c r="D59" s="396">
        <v>87</v>
      </c>
      <c r="E59" s="396">
        <v>67</v>
      </c>
      <c r="F59" s="397">
        <f t="shared" si="20"/>
        <v>0.770114942528736</v>
      </c>
      <c r="G59" s="395">
        <f t="shared" si="17"/>
        <v>1</v>
      </c>
      <c r="H59" s="398">
        <f t="shared" si="21"/>
        <v>0.0151515151515152</v>
      </c>
      <c r="I59" s="394">
        <v>114</v>
      </c>
      <c r="J59" s="396">
        <f t="shared" si="3"/>
        <v>0</v>
      </c>
      <c r="K59" s="411">
        <f t="shared" si="4"/>
        <v>0</v>
      </c>
      <c r="L59" s="396">
        <v>66</v>
      </c>
    </row>
    <row r="60" s="356" customFormat="1" ht="15" spans="1:12">
      <c r="A60" s="440">
        <v>2010608</v>
      </c>
      <c r="B60" s="399" t="s">
        <v>187</v>
      </c>
      <c r="C60" s="395">
        <v>19</v>
      </c>
      <c r="D60" s="396"/>
      <c r="E60" s="396"/>
      <c r="F60" s="397"/>
      <c r="G60" s="395">
        <f t="shared" si="17"/>
        <v>-45</v>
      </c>
      <c r="H60" s="398">
        <f t="shared" si="21"/>
        <v>-1</v>
      </c>
      <c r="I60" s="394">
        <v>250</v>
      </c>
      <c r="J60" s="396">
        <f t="shared" si="3"/>
        <v>231</v>
      </c>
      <c r="K60" s="411">
        <f t="shared" si="4"/>
        <v>12.1578947368421</v>
      </c>
      <c r="L60" s="396">
        <v>45</v>
      </c>
    </row>
    <row r="61" s="356" customFormat="1" ht="15" spans="1:12">
      <c r="A61" s="440">
        <v>2010650</v>
      </c>
      <c r="B61" s="399" t="s">
        <v>162</v>
      </c>
      <c r="C61" s="395"/>
      <c r="D61" s="396">
        <v>13</v>
      </c>
      <c r="E61" s="396">
        <v>13</v>
      </c>
      <c r="F61" s="397">
        <f t="shared" ref="F61:F65" si="22">E61/D61</f>
        <v>1</v>
      </c>
      <c r="G61" s="395">
        <f t="shared" si="17"/>
        <v>13</v>
      </c>
      <c r="H61" s="398"/>
      <c r="I61" s="394">
        <v>24</v>
      </c>
      <c r="J61" s="396">
        <f t="shared" si="3"/>
        <v>24</v>
      </c>
      <c r="K61" s="411" t="str">
        <f t="shared" si="4"/>
        <v/>
      </c>
      <c r="L61" s="396"/>
    </row>
    <row r="62" s="356" customFormat="1" ht="15" spans="1:12">
      <c r="A62" s="440">
        <v>2010699</v>
      </c>
      <c r="B62" s="399" t="s">
        <v>188</v>
      </c>
      <c r="C62" s="395">
        <v>857</v>
      </c>
      <c r="D62" s="396">
        <v>289</v>
      </c>
      <c r="E62" s="396">
        <v>282</v>
      </c>
      <c r="F62" s="397">
        <f t="shared" si="22"/>
        <v>0.975778546712803</v>
      </c>
      <c r="G62" s="395">
        <f t="shared" si="17"/>
        <v>200</v>
      </c>
      <c r="H62" s="398">
        <f t="shared" ref="H62:H65" si="23">G62/L62</f>
        <v>2.4390243902439</v>
      </c>
      <c r="I62" s="394">
        <v>120</v>
      </c>
      <c r="J62" s="396">
        <f t="shared" si="3"/>
        <v>-737</v>
      </c>
      <c r="K62" s="411">
        <f t="shared" si="4"/>
        <v>-0.859976662777129</v>
      </c>
      <c r="L62" s="396">
        <v>82</v>
      </c>
    </row>
    <row r="63" s="356" customFormat="1" ht="15.75" spans="1:12">
      <c r="A63" s="389">
        <v>20107</v>
      </c>
      <c r="B63" s="390" t="s">
        <v>189</v>
      </c>
      <c r="C63" s="391">
        <f>SUM(C64:C70)</f>
        <v>1216</v>
      </c>
      <c r="D63" s="391">
        <f>SUM(D64:D70)</f>
        <v>1042</v>
      </c>
      <c r="E63" s="391">
        <v>1030</v>
      </c>
      <c r="F63" s="387">
        <f t="shared" si="22"/>
        <v>0.988483685220729</v>
      </c>
      <c r="G63" s="391">
        <f t="shared" si="17"/>
        <v>310</v>
      </c>
      <c r="H63" s="388">
        <f t="shared" si="23"/>
        <v>0.430555555555556</v>
      </c>
      <c r="I63" s="391">
        <f>SUM(I64:I70)</f>
        <v>750</v>
      </c>
      <c r="J63" s="386">
        <f t="shared" si="3"/>
        <v>-466</v>
      </c>
      <c r="K63" s="409">
        <f t="shared" si="4"/>
        <v>-0.383223684210526</v>
      </c>
      <c r="L63" s="391">
        <f>SUM(L64:L70)</f>
        <v>720</v>
      </c>
    </row>
    <row r="64" s="356" customFormat="1" ht="15" spans="1:12">
      <c r="A64" s="440">
        <v>2010701</v>
      </c>
      <c r="B64" s="393" t="s">
        <v>153</v>
      </c>
      <c r="C64" s="395">
        <v>18</v>
      </c>
      <c r="D64" s="395">
        <v>4</v>
      </c>
      <c r="E64" s="396">
        <v>3</v>
      </c>
      <c r="F64" s="397">
        <f t="shared" si="22"/>
        <v>0.75</v>
      </c>
      <c r="G64" s="395">
        <f t="shared" si="17"/>
        <v>3</v>
      </c>
      <c r="H64" s="398"/>
      <c r="I64" s="394" t="s">
        <v>156</v>
      </c>
      <c r="J64" s="396" t="str">
        <f t="shared" si="3"/>
        <v/>
      </c>
      <c r="K64" s="411" t="str">
        <f t="shared" si="4"/>
        <v/>
      </c>
      <c r="L64" s="396"/>
    </row>
    <row r="65" s="356" customFormat="1" ht="15" spans="1:12">
      <c r="A65" s="440">
        <v>2010702</v>
      </c>
      <c r="B65" s="393" t="s">
        <v>154</v>
      </c>
      <c r="C65" s="395">
        <v>4</v>
      </c>
      <c r="D65" s="396">
        <v>2</v>
      </c>
      <c r="E65" s="396">
        <v>2</v>
      </c>
      <c r="F65" s="397">
        <f t="shared" si="22"/>
        <v>1</v>
      </c>
      <c r="G65" s="395">
        <f t="shared" si="17"/>
        <v>1</v>
      </c>
      <c r="H65" s="398">
        <f t="shared" si="23"/>
        <v>1</v>
      </c>
      <c r="I65" s="394" t="s">
        <v>156</v>
      </c>
      <c r="J65" s="396" t="str">
        <f t="shared" si="3"/>
        <v/>
      </c>
      <c r="K65" s="411" t="str">
        <f t="shared" si="4"/>
        <v/>
      </c>
      <c r="L65" s="396">
        <v>1</v>
      </c>
    </row>
    <row r="66" s="356" customFormat="1" ht="15" spans="1:12">
      <c r="A66" s="440">
        <v>2010703</v>
      </c>
      <c r="B66" s="393" t="s">
        <v>155</v>
      </c>
      <c r="C66" s="395"/>
      <c r="D66" s="396"/>
      <c r="E66" s="396"/>
      <c r="F66" s="397"/>
      <c r="G66" s="395">
        <f t="shared" si="17"/>
        <v>0</v>
      </c>
      <c r="H66" s="398"/>
      <c r="I66" s="394" t="s">
        <v>156</v>
      </c>
      <c r="J66" s="396" t="str">
        <f t="shared" si="3"/>
        <v/>
      </c>
      <c r="K66" s="411" t="str">
        <f t="shared" si="4"/>
        <v/>
      </c>
      <c r="L66" s="396"/>
    </row>
    <row r="67" s="356" customFormat="1" ht="15" spans="1:12">
      <c r="A67" s="440">
        <v>2010709</v>
      </c>
      <c r="B67" s="393" t="s">
        <v>186</v>
      </c>
      <c r="C67" s="395">
        <v>26</v>
      </c>
      <c r="D67" s="396">
        <v>25</v>
      </c>
      <c r="E67" s="396">
        <v>25</v>
      </c>
      <c r="F67" s="397">
        <f t="shared" ref="F67:F72" si="24">E67/D67</f>
        <v>1</v>
      </c>
      <c r="G67" s="395">
        <f t="shared" si="17"/>
        <v>25</v>
      </c>
      <c r="H67" s="398"/>
      <c r="I67" s="394" t="s">
        <v>156</v>
      </c>
      <c r="J67" s="396" t="str">
        <f t="shared" si="3"/>
        <v/>
      </c>
      <c r="K67" s="411" t="str">
        <f t="shared" si="4"/>
        <v/>
      </c>
      <c r="L67" s="396"/>
    </row>
    <row r="68" s="356" customFormat="1" ht="15" spans="1:12">
      <c r="A68" s="440">
        <v>2010710</v>
      </c>
      <c r="B68" s="393" t="s">
        <v>190</v>
      </c>
      <c r="C68" s="395"/>
      <c r="D68" s="396"/>
      <c r="E68" s="396"/>
      <c r="F68" s="397"/>
      <c r="G68" s="395">
        <f t="shared" si="17"/>
        <v>0</v>
      </c>
      <c r="H68" s="398"/>
      <c r="I68" s="394">
        <v>750</v>
      </c>
      <c r="J68" s="396">
        <f t="shared" si="3"/>
        <v>750</v>
      </c>
      <c r="K68" s="411" t="str">
        <f t="shared" si="4"/>
        <v/>
      </c>
      <c r="L68" s="396"/>
    </row>
    <row r="69" s="356" customFormat="1" ht="15" spans="1:12">
      <c r="A69" s="440">
        <v>2010750</v>
      </c>
      <c r="B69" s="399" t="s">
        <v>162</v>
      </c>
      <c r="C69" s="395"/>
      <c r="D69" s="396"/>
      <c r="E69" s="396"/>
      <c r="F69" s="397"/>
      <c r="G69" s="395">
        <f t="shared" si="17"/>
        <v>0</v>
      </c>
      <c r="H69" s="398"/>
      <c r="I69" s="394" t="s">
        <v>156</v>
      </c>
      <c r="J69" s="396" t="str">
        <f t="shared" si="3"/>
        <v/>
      </c>
      <c r="K69" s="411" t="str">
        <f t="shared" si="4"/>
        <v/>
      </c>
      <c r="L69" s="396"/>
    </row>
    <row r="70" s="356" customFormat="1" ht="15" spans="1:12">
      <c r="A70" s="440">
        <v>2010799</v>
      </c>
      <c r="B70" s="399" t="s">
        <v>191</v>
      </c>
      <c r="C70" s="395">
        <v>1168</v>
      </c>
      <c r="D70" s="396">
        <v>1011</v>
      </c>
      <c r="E70" s="396">
        <v>1000</v>
      </c>
      <c r="F70" s="397">
        <f t="shared" si="24"/>
        <v>0.989119683481701</v>
      </c>
      <c r="G70" s="395">
        <f t="shared" si="17"/>
        <v>281</v>
      </c>
      <c r="H70" s="398">
        <f t="shared" ref="H70:H73" si="25">G70/L70</f>
        <v>0.390820584144645</v>
      </c>
      <c r="I70" s="394" t="s">
        <v>156</v>
      </c>
      <c r="J70" s="396" t="str">
        <f t="shared" si="3"/>
        <v/>
      </c>
      <c r="K70" s="411" t="str">
        <f t="shared" si="4"/>
        <v/>
      </c>
      <c r="L70" s="396">
        <v>719</v>
      </c>
    </row>
    <row r="71" s="356" customFormat="1" ht="15.75" spans="1:12">
      <c r="A71" s="389">
        <v>20108</v>
      </c>
      <c r="B71" s="390" t="s">
        <v>192</v>
      </c>
      <c r="C71" s="391">
        <f>SUM(C72:C79)</f>
        <v>259</v>
      </c>
      <c r="D71" s="391">
        <f>SUM(D72:D79)</f>
        <v>239</v>
      </c>
      <c r="E71" s="391">
        <v>233</v>
      </c>
      <c r="F71" s="387">
        <f t="shared" si="24"/>
        <v>0.97489539748954</v>
      </c>
      <c r="G71" s="391">
        <f t="shared" si="17"/>
        <v>-15</v>
      </c>
      <c r="H71" s="388">
        <f t="shared" si="25"/>
        <v>-0.0604838709677419</v>
      </c>
      <c r="I71" s="391">
        <f>SUM(I72:I79)</f>
        <v>226</v>
      </c>
      <c r="J71" s="386">
        <f t="shared" ref="J71:J134" si="26">IFERROR(I71-C71,"")</f>
        <v>-33</v>
      </c>
      <c r="K71" s="409">
        <f t="shared" ref="K71:K134" si="27">IFERROR(J71/C71,"")</f>
        <v>-0.127413127413127</v>
      </c>
      <c r="L71" s="391">
        <f>SUM(L72:L79)</f>
        <v>248</v>
      </c>
    </row>
    <row r="72" s="356" customFormat="1" ht="15" spans="1:12">
      <c r="A72" s="446">
        <v>2010801</v>
      </c>
      <c r="B72" s="393" t="s">
        <v>153</v>
      </c>
      <c r="C72" s="395">
        <v>210</v>
      </c>
      <c r="D72" s="396">
        <v>210</v>
      </c>
      <c r="E72" s="396">
        <v>204</v>
      </c>
      <c r="F72" s="397">
        <f t="shared" si="24"/>
        <v>0.971428571428571</v>
      </c>
      <c r="G72" s="395">
        <f t="shared" si="17"/>
        <v>20</v>
      </c>
      <c r="H72" s="398">
        <f t="shared" si="25"/>
        <v>0.108695652173913</v>
      </c>
      <c r="I72" s="394">
        <v>200</v>
      </c>
      <c r="J72" s="396">
        <f t="shared" si="26"/>
        <v>-10</v>
      </c>
      <c r="K72" s="411">
        <f t="shared" si="27"/>
        <v>-0.0476190476190476</v>
      </c>
      <c r="L72" s="396">
        <v>184</v>
      </c>
    </row>
    <row r="73" s="356" customFormat="1" ht="15" spans="1:12">
      <c r="A73" s="446">
        <v>2010802</v>
      </c>
      <c r="B73" s="393" t="s">
        <v>154</v>
      </c>
      <c r="C73" s="395"/>
      <c r="D73" s="396"/>
      <c r="E73" s="396"/>
      <c r="F73" s="397"/>
      <c r="G73" s="395"/>
      <c r="H73" s="398">
        <f t="shared" si="25"/>
        <v>0</v>
      </c>
      <c r="I73" s="394">
        <v>24</v>
      </c>
      <c r="J73" s="396">
        <f t="shared" si="26"/>
        <v>24</v>
      </c>
      <c r="K73" s="411" t="str">
        <f t="shared" si="27"/>
        <v/>
      </c>
      <c r="L73" s="396">
        <v>9</v>
      </c>
    </row>
    <row r="74" s="356" customFormat="1" ht="15" spans="1:12">
      <c r="A74" s="446">
        <v>2010803</v>
      </c>
      <c r="B74" s="393" t="s">
        <v>155</v>
      </c>
      <c r="C74" s="395"/>
      <c r="D74" s="396"/>
      <c r="E74" s="396"/>
      <c r="F74" s="397"/>
      <c r="G74" s="395"/>
      <c r="H74" s="398"/>
      <c r="I74" s="394" t="s">
        <v>156</v>
      </c>
      <c r="J74" s="396" t="str">
        <f t="shared" si="26"/>
        <v/>
      </c>
      <c r="K74" s="411" t="str">
        <f t="shared" si="27"/>
        <v/>
      </c>
      <c r="L74" s="396"/>
    </row>
    <row r="75" s="356" customFormat="1" ht="15" spans="1:12">
      <c r="A75" s="446">
        <v>2010804</v>
      </c>
      <c r="B75" s="412" t="s">
        <v>193</v>
      </c>
      <c r="C75" s="395">
        <v>28</v>
      </c>
      <c r="D75" s="396">
        <v>16</v>
      </c>
      <c r="E75" s="396">
        <v>16</v>
      </c>
      <c r="F75" s="397">
        <f t="shared" ref="F75:F82" si="28">E75/D75</f>
        <v>1</v>
      </c>
      <c r="G75" s="395">
        <f t="shared" ref="G75:G77" si="29">E75-L75</f>
        <v>-16</v>
      </c>
      <c r="H75" s="398">
        <f t="shared" ref="H75:H82" si="30">G75/L75</f>
        <v>-0.5</v>
      </c>
      <c r="I75" s="394" t="s">
        <v>156</v>
      </c>
      <c r="J75" s="396" t="str">
        <f t="shared" si="26"/>
        <v/>
      </c>
      <c r="K75" s="411" t="str">
        <f t="shared" si="27"/>
        <v/>
      </c>
      <c r="L75" s="396">
        <v>32</v>
      </c>
    </row>
    <row r="76" s="356" customFormat="1" ht="15" spans="1:12">
      <c r="A76" s="446">
        <v>2010805</v>
      </c>
      <c r="B76" s="399" t="s">
        <v>194</v>
      </c>
      <c r="C76" s="395"/>
      <c r="D76" s="396"/>
      <c r="E76" s="396"/>
      <c r="F76" s="397"/>
      <c r="G76" s="395">
        <f t="shared" si="29"/>
        <v>0</v>
      </c>
      <c r="H76" s="398"/>
      <c r="I76" s="394" t="s">
        <v>156</v>
      </c>
      <c r="J76" s="396" t="str">
        <f t="shared" si="26"/>
        <v/>
      </c>
      <c r="K76" s="411" t="str">
        <f t="shared" si="27"/>
        <v/>
      </c>
      <c r="L76" s="396"/>
    </row>
    <row r="77" s="356" customFormat="1" ht="15" spans="1:12">
      <c r="A77" s="446">
        <v>2010806</v>
      </c>
      <c r="B77" s="399" t="s">
        <v>186</v>
      </c>
      <c r="C77" s="395">
        <v>5</v>
      </c>
      <c r="D77" s="396">
        <v>3</v>
      </c>
      <c r="E77" s="396">
        <v>3</v>
      </c>
      <c r="F77" s="397">
        <f t="shared" si="28"/>
        <v>1</v>
      </c>
      <c r="G77" s="395">
        <f t="shared" si="29"/>
        <v>-3</v>
      </c>
      <c r="H77" s="398"/>
      <c r="I77" s="394" t="s">
        <v>156</v>
      </c>
      <c r="J77" s="396" t="str">
        <f t="shared" si="26"/>
        <v/>
      </c>
      <c r="K77" s="411" t="str">
        <f t="shared" si="27"/>
        <v/>
      </c>
      <c r="L77" s="396">
        <v>6</v>
      </c>
    </row>
    <row r="78" s="356" customFormat="1" ht="15" spans="1:12">
      <c r="A78" s="446">
        <v>2010850</v>
      </c>
      <c r="B78" s="399" t="s">
        <v>162</v>
      </c>
      <c r="C78" s="395"/>
      <c r="D78" s="396"/>
      <c r="E78" s="396"/>
      <c r="F78" s="397"/>
      <c r="G78" s="395"/>
      <c r="H78" s="398"/>
      <c r="I78" s="394" t="s">
        <v>156</v>
      </c>
      <c r="J78" s="396" t="str">
        <f t="shared" si="26"/>
        <v/>
      </c>
      <c r="K78" s="411" t="str">
        <f t="shared" si="27"/>
        <v/>
      </c>
      <c r="L78" s="396"/>
    </row>
    <row r="79" s="356" customFormat="1" ht="15" spans="1:12">
      <c r="A79" s="446">
        <v>2010899</v>
      </c>
      <c r="B79" s="400" t="s">
        <v>195</v>
      </c>
      <c r="C79" s="395">
        <v>16</v>
      </c>
      <c r="D79" s="396">
        <v>10</v>
      </c>
      <c r="E79" s="396">
        <v>10</v>
      </c>
      <c r="F79" s="397">
        <f t="shared" si="28"/>
        <v>1</v>
      </c>
      <c r="G79" s="395">
        <f t="shared" ref="G79:G91" si="31">E79-L79</f>
        <v>-7</v>
      </c>
      <c r="H79" s="398">
        <f t="shared" si="30"/>
        <v>-0.411764705882353</v>
      </c>
      <c r="I79" s="394">
        <v>2</v>
      </c>
      <c r="J79" s="396">
        <f t="shared" si="26"/>
        <v>-14</v>
      </c>
      <c r="K79" s="411">
        <f t="shared" si="27"/>
        <v>-0.875</v>
      </c>
      <c r="L79" s="396">
        <v>17</v>
      </c>
    </row>
    <row r="80" s="356" customFormat="1" ht="15.75" spans="1:12">
      <c r="A80" s="389">
        <v>20111</v>
      </c>
      <c r="B80" s="390" t="s">
        <v>196</v>
      </c>
      <c r="C80" s="391">
        <f>SUM(C81:C88)</f>
        <v>1484</v>
      </c>
      <c r="D80" s="391">
        <f>SUM(D81:D88)</f>
        <v>1773</v>
      </c>
      <c r="E80" s="391">
        <v>1704</v>
      </c>
      <c r="F80" s="387">
        <f t="shared" si="28"/>
        <v>0.961082910321489</v>
      </c>
      <c r="G80" s="391">
        <f t="shared" si="31"/>
        <v>565</v>
      </c>
      <c r="H80" s="388">
        <f t="shared" si="30"/>
        <v>0.496049165935031</v>
      </c>
      <c r="I80" s="391">
        <f>SUM(I81:I88)</f>
        <v>1137</v>
      </c>
      <c r="J80" s="386">
        <f t="shared" si="26"/>
        <v>-347</v>
      </c>
      <c r="K80" s="409">
        <f t="shared" si="27"/>
        <v>-0.233827493261456</v>
      </c>
      <c r="L80" s="391">
        <f>SUM(L81:L88)</f>
        <v>1139</v>
      </c>
    </row>
    <row r="81" s="356" customFormat="1" ht="15" spans="1:12">
      <c r="A81" s="446">
        <v>2011101</v>
      </c>
      <c r="B81" s="393" t="s">
        <v>153</v>
      </c>
      <c r="C81" s="395">
        <v>1079</v>
      </c>
      <c r="D81" s="396">
        <v>1055</v>
      </c>
      <c r="E81" s="396">
        <v>1005</v>
      </c>
      <c r="F81" s="397">
        <f t="shared" si="28"/>
        <v>0.95260663507109</v>
      </c>
      <c r="G81" s="395">
        <f t="shared" si="31"/>
        <v>93</v>
      </c>
      <c r="H81" s="398">
        <f t="shared" si="30"/>
        <v>0.101973684210526</v>
      </c>
      <c r="I81" s="394">
        <v>877</v>
      </c>
      <c r="J81" s="396">
        <f t="shared" si="26"/>
        <v>-202</v>
      </c>
      <c r="K81" s="411">
        <f t="shared" si="27"/>
        <v>-0.187210379981464</v>
      </c>
      <c r="L81" s="396">
        <v>912</v>
      </c>
    </row>
    <row r="82" s="356" customFormat="1" ht="15" spans="1:12">
      <c r="A82" s="446">
        <v>2011102</v>
      </c>
      <c r="B82" s="393" t="s">
        <v>154</v>
      </c>
      <c r="C82" s="395">
        <v>289</v>
      </c>
      <c r="D82" s="396">
        <v>223</v>
      </c>
      <c r="E82" s="396">
        <v>204</v>
      </c>
      <c r="F82" s="397">
        <f t="shared" si="28"/>
        <v>0.914798206278027</v>
      </c>
      <c r="G82" s="395">
        <f t="shared" si="31"/>
        <v>29</v>
      </c>
      <c r="H82" s="398">
        <f t="shared" si="30"/>
        <v>0.165714285714286</v>
      </c>
      <c r="I82" s="394">
        <v>189</v>
      </c>
      <c r="J82" s="396">
        <f t="shared" si="26"/>
        <v>-100</v>
      </c>
      <c r="K82" s="411">
        <f t="shared" si="27"/>
        <v>-0.346020761245675</v>
      </c>
      <c r="L82" s="396">
        <v>175</v>
      </c>
    </row>
    <row r="83" s="356" customFormat="1" ht="15" spans="1:12">
      <c r="A83" s="446">
        <v>2011103</v>
      </c>
      <c r="B83" s="393" t="s">
        <v>155</v>
      </c>
      <c r="C83" s="395"/>
      <c r="D83" s="396"/>
      <c r="E83" s="396"/>
      <c r="F83" s="397"/>
      <c r="G83" s="395">
        <f t="shared" si="31"/>
        <v>0</v>
      </c>
      <c r="H83" s="398"/>
      <c r="I83" s="394" t="s">
        <v>156</v>
      </c>
      <c r="J83" s="396" t="str">
        <f t="shared" si="26"/>
        <v/>
      </c>
      <c r="K83" s="411" t="str">
        <f t="shared" si="27"/>
        <v/>
      </c>
      <c r="L83" s="396"/>
    </row>
    <row r="84" s="356" customFormat="1" ht="15" spans="1:12">
      <c r="A84" s="446">
        <v>2011104</v>
      </c>
      <c r="B84" s="399" t="s">
        <v>197</v>
      </c>
      <c r="C84" s="395"/>
      <c r="D84" s="396"/>
      <c r="E84" s="396"/>
      <c r="F84" s="397"/>
      <c r="G84" s="395">
        <f t="shared" si="31"/>
        <v>0</v>
      </c>
      <c r="H84" s="398"/>
      <c r="I84" s="394" t="s">
        <v>156</v>
      </c>
      <c r="J84" s="396" t="str">
        <f t="shared" si="26"/>
        <v/>
      </c>
      <c r="K84" s="411" t="str">
        <f t="shared" si="27"/>
        <v/>
      </c>
      <c r="L84" s="396"/>
    </row>
    <row r="85" s="356" customFormat="1" ht="15" spans="1:12">
      <c r="A85" s="446">
        <v>2011105</v>
      </c>
      <c r="B85" s="399" t="s">
        <v>198</v>
      </c>
      <c r="C85" s="395"/>
      <c r="D85" s="396"/>
      <c r="E85" s="396"/>
      <c r="F85" s="397"/>
      <c r="G85" s="395">
        <f t="shared" si="31"/>
        <v>0</v>
      </c>
      <c r="H85" s="398"/>
      <c r="I85" s="394" t="s">
        <v>156</v>
      </c>
      <c r="J85" s="396" t="str">
        <f t="shared" si="26"/>
        <v/>
      </c>
      <c r="K85" s="411" t="str">
        <f t="shared" si="27"/>
        <v/>
      </c>
      <c r="L85" s="396"/>
    </row>
    <row r="86" s="356" customFormat="1" ht="15" spans="1:12">
      <c r="A86" s="446">
        <v>2011106</v>
      </c>
      <c r="B86" s="399" t="s">
        <v>199</v>
      </c>
      <c r="C86" s="395">
        <v>16</v>
      </c>
      <c r="D86" s="396">
        <v>16</v>
      </c>
      <c r="E86" s="396">
        <v>16</v>
      </c>
      <c r="F86" s="397">
        <f t="shared" ref="F86:F89" si="32">E86/D86</f>
        <v>1</v>
      </c>
      <c r="G86" s="395">
        <f t="shared" si="31"/>
        <v>-10</v>
      </c>
      <c r="H86" s="398"/>
      <c r="I86" s="394">
        <v>20</v>
      </c>
      <c r="J86" s="396">
        <f t="shared" si="26"/>
        <v>4</v>
      </c>
      <c r="K86" s="411">
        <f t="shared" si="27"/>
        <v>0.25</v>
      </c>
      <c r="L86" s="396">
        <v>26</v>
      </c>
    </row>
    <row r="87" s="356" customFormat="1" ht="15.75" spans="1:12">
      <c r="A87" s="446">
        <v>2011150</v>
      </c>
      <c r="B87" s="393" t="s">
        <v>162</v>
      </c>
      <c r="C87" s="395"/>
      <c r="D87" s="396"/>
      <c r="E87" s="396"/>
      <c r="F87" s="397"/>
      <c r="G87" s="395">
        <f t="shared" si="31"/>
        <v>0</v>
      </c>
      <c r="H87" s="388"/>
      <c r="I87" s="394" t="s">
        <v>156</v>
      </c>
      <c r="J87" s="396" t="str">
        <f t="shared" si="26"/>
        <v/>
      </c>
      <c r="K87" s="411" t="str">
        <f t="shared" si="27"/>
        <v/>
      </c>
      <c r="L87" s="396"/>
    </row>
    <row r="88" s="356" customFormat="1" ht="15" spans="1:12">
      <c r="A88" s="446">
        <v>2011199</v>
      </c>
      <c r="B88" s="393" t="s">
        <v>200</v>
      </c>
      <c r="C88" s="395">
        <v>100</v>
      </c>
      <c r="D88" s="396">
        <v>479</v>
      </c>
      <c r="E88" s="396">
        <v>479</v>
      </c>
      <c r="F88" s="397">
        <f t="shared" si="32"/>
        <v>1</v>
      </c>
      <c r="G88" s="395">
        <f t="shared" si="31"/>
        <v>453</v>
      </c>
      <c r="H88" s="398">
        <f t="shared" ref="H88:H90" si="33">G88/L88</f>
        <v>17.4230769230769</v>
      </c>
      <c r="I88" s="394">
        <v>51</v>
      </c>
      <c r="J88" s="396">
        <f t="shared" si="26"/>
        <v>-49</v>
      </c>
      <c r="K88" s="411">
        <f t="shared" si="27"/>
        <v>-0.49</v>
      </c>
      <c r="L88" s="396">
        <v>26</v>
      </c>
    </row>
    <row r="89" s="356" customFormat="1" ht="15.75" spans="1:12">
      <c r="A89" s="389">
        <v>20113</v>
      </c>
      <c r="B89" s="390" t="s">
        <v>201</v>
      </c>
      <c r="C89" s="391">
        <f>SUM(C90:C95)</f>
        <v>140</v>
      </c>
      <c r="D89" s="391">
        <f>SUM(D90:D95)</f>
        <v>87</v>
      </c>
      <c r="E89" s="391">
        <v>79</v>
      </c>
      <c r="F89" s="387">
        <f t="shared" si="32"/>
        <v>0.908045977011494</v>
      </c>
      <c r="G89" s="391">
        <f t="shared" si="31"/>
        <v>28</v>
      </c>
      <c r="H89" s="388">
        <f t="shared" si="33"/>
        <v>0.549019607843137</v>
      </c>
      <c r="I89" s="391">
        <f>SUM(I90:I95)</f>
        <v>0</v>
      </c>
      <c r="J89" s="386">
        <f t="shared" si="26"/>
        <v>-140</v>
      </c>
      <c r="K89" s="409">
        <f t="shared" si="27"/>
        <v>-1</v>
      </c>
      <c r="L89" s="391">
        <f>SUM(L90:L95)</f>
        <v>51</v>
      </c>
    </row>
    <row r="90" s="356" customFormat="1" ht="15" spans="1:12">
      <c r="A90" s="440">
        <v>2011301</v>
      </c>
      <c r="B90" s="393" t="s">
        <v>153</v>
      </c>
      <c r="C90" s="395"/>
      <c r="D90" s="396"/>
      <c r="E90" s="396"/>
      <c r="F90" s="397"/>
      <c r="G90" s="395">
        <f t="shared" si="31"/>
        <v>-4</v>
      </c>
      <c r="H90" s="398">
        <f t="shared" si="33"/>
        <v>-1</v>
      </c>
      <c r="I90" s="394" t="s">
        <v>156</v>
      </c>
      <c r="J90" s="396" t="str">
        <f t="shared" si="26"/>
        <v/>
      </c>
      <c r="K90" s="411" t="str">
        <f t="shared" si="27"/>
        <v/>
      </c>
      <c r="L90" s="396">
        <v>4</v>
      </c>
    </row>
    <row r="91" s="356" customFormat="1" ht="15" spans="1:12">
      <c r="A91" s="446">
        <v>2011302</v>
      </c>
      <c r="B91" s="393" t="s">
        <v>154</v>
      </c>
      <c r="C91" s="395"/>
      <c r="D91" s="396"/>
      <c r="E91" s="396"/>
      <c r="F91" s="397"/>
      <c r="G91" s="395">
        <f t="shared" si="31"/>
        <v>0</v>
      </c>
      <c r="H91" s="398"/>
      <c r="I91" s="394" t="s">
        <v>156</v>
      </c>
      <c r="J91" s="396" t="str">
        <f t="shared" si="26"/>
        <v/>
      </c>
      <c r="K91" s="411" t="str">
        <f t="shared" si="27"/>
        <v/>
      </c>
      <c r="L91" s="396"/>
    </row>
    <row r="92" s="356" customFormat="1" ht="15" spans="1:12">
      <c r="A92" s="446">
        <v>2011303</v>
      </c>
      <c r="B92" s="393" t="s">
        <v>155</v>
      </c>
      <c r="C92" s="395"/>
      <c r="D92" s="396"/>
      <c r="E92" s="396"/>
      <c r="F92" s="397"/>
      <c r="G92" s="395"/>
      <c r="H92" s="398"/>
      <c r="I92" s="394" t="s">
        <v>156</v>
      </c>
      <c r="J92" s="396" t="str">
        <f t="shared" si="26"/>
        <v/>
      </c>
      <c r="K92" s="411" t="str">
        <f t="shared" si="27"/>
        <v/>
      </c>
      <c r="L92" s="396"/>
    </row>
    <row r="93" s="356" customFormat="1" ht="15" spans="1:12">
      <c r="A93" s="446">
        <v>2011308</v>
      </c>
      <c r="B93" s="393" t="s">
        <v>202</v>
      </c>
      <c r="C93" s="395">
        <v>140</v>
      </c>
      <c r="D93" s="396">
        <v>87</v>
      </c>
      <c r="E93" s="396">
        <v>79</v>
      </c>
      <c r="F93" s="397">
        <f>E93/D93</f>
        <v>0.908045977011494</v>
      </c>
      <c r="G93" s="395">
        <f t="shared" ref="G93:G97" si="34">E93-L93</f>
        <v>32</v>
      </c>
      <c r="H93" s="398">
        <f>G93/L93</f>
        <v>0.680851063829787</v>
      </c>
      <c r="I93" s="394" t="s">
        <v>156</v>
      </c>
      <c r="J93" s="396" t="str">
        <f t="shared" si="26"/>
        <v/>
      </c>
      <c r="K93" s="411" t="str">
        <f t="shared" si="27"/>
        <v/>
      </c>
      <c r="L93" s="396">
        <v>47</v>
      </c>
    </row>
    <row r="94" s="356" customFormat="1" ht="15" spans="1:12">
      <c r="A94" s="446">
        <v>2011350</v>
      </c>
      <c r="B94" s="393" t="s">
        <v>162</v>
      </c>
      <c r="C94" s="395"/>
      <c r="D94" s="396"/>
      <c r="E94" s="396"/>
      <c r="F94" s="397"/>
      <c r="G94" s="395"/>
      <c r="H94" s="398"/>
      <c r="I94" s="394" t="s">
        <v>156</v>
      </c>
      <c r="J94" s="396" t="str">
        <f t="shared" si="26"/>
        <v/>
      </c>
      <c r="K94" s="411" t="str">
        <f t="shared" si="27"/>
        <v/>
      </c>
      <c r="L94" s="396"/>
    </row>
    <row r="95" s="356" customFormat="1" ht="15.75" spans="1:12">
      <c r="A95" s="446">
        <v>2011399</v>
      </c>
      <c r="B95" s="399" t="s">
        <v>203</v>
      </c>
      <c r="C95" s="395"/>
      <c r="D95" s="396"/>
      <c r="E95" s="396"/>
      <c r="F95" s="397"/>
      <c r="G95" s="395"/>
      <c r="H95" s="388"/>
      <c r="I95" s="394" t="s">
        <v>156</v>
      </c>
      <c r="J95" s="396" t="str">
        <f t="shared" si="26"/>
        <v/>
      </c>
      <c r="K95" s="411" t="str">
        <f t="shared" si="27"/>
        <v/>
      </c>
      <c r="L95" s="396"/>
    </row>
    <row r="96" s="356" customFormat="1" ht="15.75" spans="1:12">
      <c r="A96" s="389">
        <v>20114</v>
      </c>
      <c r="B96" s="390" t="s">
        <v>204</v>
      </c>
      <c r="C96" s="413">
        <v>0</v>
      </c>
      <c r="D96" s="386"/>
      <c r="E96" s="413">
        <v>0</v>
      </c>
      <c r="F96" s="397"/>
      <c r="G96" s="413">
        <f t="shared" si="34"/>
        <v>0</v>
      </c>
      <c r="H96" s="388"/>
      <c r="I96" s="413">
        <v>0</v>
      </c>
      <c r="J96" s="386">
        <f t="shared" si="26"/>
        <v>0</v>
      </c>
      <c r="K96" s="409" t="str">
        <f t="shared" si="27"/>
        <v/>
      </c>
      <c r="L96" s="386">
        <v>0</v>
      </c>
    </row>
    <row r="97" s="356" customFormat="1" ht="15.75" spans="1:12">
      <c r="A97" s="389">
        <v>20123</v>
      </c>
      <c r="B97" s="390" t="s">
        <v>205</v>
      </c>
      <c r="C97" s="391">
        <f>SUM(C98:C101)</f>
        <v>60</v>
      </c>
      <c r="D97" s="391">
        <f>SUM(D98:D101)</f>
        <v>10</v>
      </c>
      <c r="E97" s="391">
        <v>0</v>
      </c>
      <c r="F97" s="387">
        <f>E97/D97</f>
        <v>0</v>
      </c>
      <c r="G97" s="391">
        <f t="shared" si="34"/>
        <v>-12</v>
      </c>
      <c r="H97" s="388">
        <f>G97/L97</f>
        <v>-1</v>
      </c>
      <c r="I97" s="391">
        <f>SUM(I98:I101)</f>
        <v>0</v>
      </c>
      <c r="J97" s="386">
        <f t="shared" si="26"/>
        <v>-60</v>
      </c>
      <c r="K97" s="409">
        <f t="shared" si="27"/>
        <v>-1</v>
      </c>
      <c r="L97" s="391">
        <f>SUM(L98:L101)</f>
        <v>12</v>
      </c>
    </row>
    <row r="98" s="356" customFormat="1" ht="15" spans="1:12">
      <c r="A98" s="446">
        <v>2012301</v>
      </c>
      <c r="B98" s="393" t="s">
        <v>153</v>
      </c>
      <c r="C98" s="395"/>
      <c r="D98" s="395"/>
      <c r="E98" s="396"/>
      <c r="F98" s="397"/>
      <c r="G98" s="395"/>
      <c r="H98" s="398"/>
      <c r="I98" s="394" t="s">
        <v>156</v>
      </c>
      <c r="J98" s="396" t="str">
        <f t="shared" si="26"/>
        <v/>
      </c>
      <c r="K98" s="411" t="str">
        <f t="shared" si="27"/>
        <v/>
      </c>
      <c r="L98" s="396"/>
    </row>
    <row r="99" s="356" customFormat="1" ht="15" spans="1:12">
      <c r="A99" s="446">
        <v>2012302</v>
      </c>
      <c r="B99" s="393" t="s">
        <v>154</v>
      </c>
      <c r="C99" s="395">
        <v>60</v>
      </c>
      <c r="D99" s="395">
        <v>10</v>
      </c>
      <c r="E99" s="396"/>
      <c r="F99" s="397">
        <f>E99/D99</f>
        <v>0</v>
      </c>
      <c r="G99" s="395">
        <f t="shared" ref="G99:G112" si="35">E99-L99</f>
        <v>-12</v>
      </c>
      <c r="H99" s="398"/>
      <c r="I99" s="394" t="s">
        <v>156</v>
      </c>
      <c r="J99" s="396" t="str">
        <f t="shared" si="26"/>
        <v/>
      </c>
      <c r="K99" s="411" t="str">
        <f t="shared" si="27"/>
        <v/>
      </c>
      <c r="L99" s="396">
        <v>12</v>
      </c>
    </row>
    <row r="100" s="356" customFormat="1" ht="15" spans="1:12">
      <c r="A100" s="446">
        <v>2012303</v>
      </c>
      <c r="B100" s="399" t="s">
        <v>155</v>
      </c>
      <c r="C100" s="395"/>
      <c r="D100" s="395"/>
      <c r="E100" s="396"/>
      <c r="F100" s="397"/>
      <c r="G100" s="395"/>
      <c r="H100" s="398"/>
      <c r="I100" s="394" t="s">
        <v>156</v>
      </c>
      <c r="J100" s="396" t="str">
        <f t="shared" si="26"/>
        <v/>
      </c>
      <c r="K100" s="411" t="str">
        <f t="shared" si="27"/>
        <v/>
      </c>
      <c r="L100" s="396"/>
    </row>
    <row r="101" s="356" customFormat="1" ht="15" spans="1:12">
      <c r="A101" s="446">
        <v>2012399</v>
      </c>
      <c r="B101" s="400" t="s">
        <v>206</v>
      </c>
      <c r="C101" s="395"/>
      <c r="D101" s="395"/>
      <c r="E101" s="396"/>
      <c r="F101" s="397"/>
      <c r="G101" s="395">
        <f t="shared" si="35"/>
        <v>0</v>
      </c>
      <c r="H101" s="398"/>
      <c r="I101" s="394" t="s">
        <v>156</v>
      </c>
      <c r="J101" s="396" t="str">
        <f t="shared" si="26"/>
        <v/>
      </c>
      <c r="K101" s="411" t="str">
        <f t="shared" si="27"/>
        <v/>
      </c>
      <c r="L101" s="396"/>
    </row>
    <row r="102" s="356" customFormat="1" ht="15.75" spans="1:12">
      <c r="A102" s="389">
        <v>20125</v>
      </c>
      <c r="B102" s="390" t="s">
        <v>207</v>
      </c>
      <c r="C102" s="391">
        <f>SUM(C103)</f>
        <v>0</v>
      </c>
      <c r="D102" s="391">
        <f>SUM(D103)</f>
        <v>0</v>
      </c>
      <c r="E102" s="391">
        <v>0</v>
      </c>
      <c r="F102" s="387"/>
      <c r="G102" s="391">
        <f t="shared" si="35"/>
        <v>-2</v>
      </c>
      <c r="H102" s="388">
        <f t="shared" ref="H102:H105" si="36">G102/L102</f>
        <v>-1</v>
      </c>
      <c r="I102" s="391">
        <f>SUM(I103)</f>
        <v>0</v>
      </c>
      <c r="J102" s="386">
        <f t="shared" si="26"/>
        <v>0</v>
      </c>
      <c r="K102" s="409" t="str">
        <f t="shared" si="27"/>
        <v/>
      </c>
      <c r="L102" s="391">
        <f>SUM(L103)</f>
        <v>2</v>
      </c>
    </row>
    <row r="103" s="356" customFormat="1" ht="15" spans="1:12">
      <c r="A103" s="440">
        <v>2012505</v>
      </c>
      <c r="B103" s="400" t="s">
        <v>208</v>
      </c>
      <c r="C103" s="395"/>
      <c r="D103" s="395"/>
      <c r="E103" s="396"/>
      <c r="F103" s="397"/>
      <c r="G103" s="395">
        <f t="shared" si="35"/>
        <v>-2</v>
      </c>
      <c r="H103" s="398">
        <f t="shared" si="36"/>
        <v>-1</v>
      </c>
      <c r="I103" s="394" t="s">
        <v>156</v>
      </c>
      <c r="J103" s="396" t="str">
        <f t="shared" si="26"/>
        <v/>
      </c>
      <c r="K103" s="411" t="str">
        <f t="shared" si="27"/>
        <v/>
      </c>
      <c r="L103" s="396">
        <v>2</v>
      </c>
    </row>
    <row r="104" s="356" customFormat="1" ht="15.75" spans="1:12">
      <c r="A104" s="389">
        <v>20126</v>
      </c>
      <c r="B104" s="390" t="s">
        <v>209</v>
      </c>
      <c r="C104" s="391">
        <f>SUM(C105:C109)</f>
        <v>85</v>
      </c>
      <c r="D104" s="391">
        <f>SUM(D105:D109)</f>
        <v>147</v>
      </c>
      <c r="E104" s="391">
        <v>143</v>
      </c>
      <c r="F104" s="387">
        <f t="shared" ref="F104:F106" si="37">E104/D104</f>
        <v>0.972789115646258</v>
      </c>
      <c r="G104" s="391">
        <f t="shared" si="35"/>
        <v>66</v>
      </c>
      <c r="H104" s="388">
        <f t="shared" si="36"/>
        <v>0.857142857142857</v>
      </c>
      <c r="I104" s="391">
        <f>SUM(I105:I109)</f>
        <v>148</v>
      </c>
      <c r="J104" s="386">
        <f t="shared" si="26"/>
        <v>63</v>
      </c>
      <c r="K104" s="409">
        <f t="shared" si="27"/>
        <v>0.741176470588235</v>
      </c>
      <c r="L104" s="391">
        <f>SUM(L105:L109)</f>
        <v>77</v>
      </c>
    </row>
    <row r="105" s="356" customFormat="1" ht="15" spans="1:12">
      <c r="A105" s="446">
        <v>2012601</v>
      </c>
      <c r="B105" s="399" t="s">
        <v>153</v>
      </c>
      <c r="C105" s="395">
        <v>69</v>
      </c>
      <c r="D105" s="396">
        <v>83</v>
      </c>
      <c r="E105" s="396">
        <v>79</v>
      </c>
      <c r="F105" s="397">
        <f t="shared" si="37"/>
        <v>0.951807228915663</v>
      </c>
      <c r="G105" s="395">
        <f t="shared" si="35"/>
        <v>18</v>
      </c>
      <c r="H105" s="398">
        <f t="shared" si="36"/>
        <v>0.295081967213115</v>
      </c>
      <c r="I105" s="394">
        <v>86</v>
      </c>
      <c r="J105" s="396">
        <f t="shared" si="26"/>
        <v>17</v>
      </c>
      <c r="K105" s="411">
        <f t="shared" si="27"/>
        <v>0.246376811594203</v>
      </c>
      <c r="L105" s="396">
        <v>61</v>
      </c>
    </row>
    <row r="106" s="356" customFormat="1" ht="15" spans="1:12">
      <c r="A106" s="446">
        <v>2012602</v>
      </c>
      <c r="B106" s="399" t="s">
        <v>154</v>
      </c>
      <c r="C106" s="395">
        <v>16</v>
      </c>
      <c r="D106" s="396">
        <v>15</v>
      </c>
      <c r="E106" s="396">
        <v>15</v>
      </c>
      <c r="F106" s="397">
        <f t="shared" si="37"/>
        <v>1</v>
      </c>
      <c r="G106" s="395">
        <f t="shared" si="35"/>
        <v>-1</v>
      </c>
      <c r="H106" s="398"/>
      <c r="I106" s="394">
        <v>12</v>
      </c>
      <c r="J106" s="396">
        <f t="shared" si="26"/>
        <v>-4</v>
      </c>
      <c r="K106" s="411">
        <f t="shared" si="27"/>
        <v>-0.25</v>
      </c>
      <c r="L106" s="396">
        <v>16</v>
      </c>
    </row>
    <row r="107" s="356" customFormat="1" ht="15" spans="1:12">
      <c r="A107" s="446">
        <v>2012603</v>
      </c>
      <c r="B107" s="393" t="s">
        <v>155</v>
      </c>
      <c r="C107" s="395"/>
      <c r="D107" s="395"/>
      <c r="E107" s="396"/>
      <c r="F107" s="397"/>
      <c r="G107" s="395">
        <f t="shared" si="35"/>
        <v>0</v>
      </c>
      <c r="H107" s="398"/>
      <c r="I107" s="394" t="s">
        <v>156</v>
      </c>
      <c r="J107" s="396" t="str">
        <f t="shared" si="26"/>
        <v/>
      </c>
      <c r="K107" s="411" t="str">
        <f t="shared" si="27"/>
        <v/>
      </c>
      <c r="L107" s="396"/>
    </row>
    <row r="108" s="356" customFormat="1" ht="15" spans="1:12">
      <c r="A108" s="446">
        <v>2012604</v>
      </c>
      <c r="B108" s="402" t="s">
        <v>210</v>
      </c>
      <c r="C108" s="395"/>
      <c r="D108" s="395"/>
      <c r="E108" s="396"/>
      <c r="F108" s="397"/>
      <c r="G108" s="395">
        <f t="shared" si="35"/>
        <v>0</v>
      </c>
      <c r="H108" s="398"/>
      <c r="I108" s="394" t="s">
        <v>156</v>
      </c>
      <c r="J108" s="396" t="str">
        <f t="shared" si="26"/>
        <v/>
      </c>
      <c r="K108" s="411" t="str">
        <f t="shared" si="27"/>
        <v/>
      </c>
      <c r="L108" s="396"/>
    </row>
    <row r="109" s="356" customFormat="1" ht="15" spans="1:12">
      <c r="A109" s="446">
        <v>2012699</v>
      </c>
      <c r="B109" s="393" t="s">
        <v>211</v>
      </c>
      <c r="C109" s="395"/>
      <c r="D109" s="395">
        <v>49</v>
      </c>
      <c r="E109" s="396">
        <v>49</v>
      </c>
      <c r="F109" s="397">
        <f t="shared" ref="F109:F112" si="38">E109/D109</f>
        <v>1</v>
      </c>
      <c r="G109" s="395">
        <f t="shared" si="35"/>
        <v>49</v>
      </c>
      <c r="H109" s="398"/>
      <c r="I109" s="394">
        <v>50</v>
      </c>
      <c r="J109" s="396">
        <f t="shared" si="26"/>
        <v>50</v>
      </c>
      <c r="K109" s="411" t="str">
        <f t="shared" si="27"/>
        <v/>
      </c>
      <c r="L109" s="396"/>
    </row>
    <row r="110" s="356" customFormat="1" ht="15.75" spans="1:12">
      <c r="A110" s="389">
        <v>20128</v>
      </c>
      <c r="B110" s="390" t="s">
        <v>212</v>
      </c>
      <c r="C110" s="391">
        <f>SUM(C111:C114)</f>
        <v>61</v>
      </c>
      <c r="D110" s="391">
        <f>SUM(D111:D114)</f>
        <v>61</v>
      </c>
      <c r="E110" s="391">
        <v>56</v>
      </c>
      <c r="F110" s="387">
        <f t="shared" si="38"/>
        <v>0.918032786885246</v>
      </c>
      <c r="G110" s="391">
        <f t="shared" si="35"/>
        <v>-19</v>
      </c>
      <c r="H110" s="388">
        <f t="shared" ref="H110:H112" si="39">G110/L110</f>
        <v>-0.253333333333333</v>
      </c>
      <c r="I110" s="391">
        <f>SUM(I111:I114)</f>
        <v>43</v>
      </c>
      <c r="J110" s="386">
        <f t="shared" si="26"/>
        <v>-18</v>
      </c>
      <c r="K110" s="409">
        <f t="shared" si="27"/>
        <v>-0.295081967213115</v>
      </c>
      <c r="L110" s="391">
        <f>SUM(L111:L114)</f>
        <v>75</v>
      </c>
    </row>
    <row r="111" s="356" customFormat="1" ht="15" spans="1:12">
      <c r="A111" s="446">
        <v>2012801</v>
      </c>
      <c r="B111" s="399" t="s">
        <v>153</v>
      </c>
      <c r="C111" s="395">
        <v>52</v>
      </c>
      <c r="D111" s="396">
        <v>52</v>
      </c>
      <c r="E111" s="396">
        <v>47</v>
      </c>
      <c r="F111" s="397">
        <f t="shared" si="38"/>
        <v>0.903846153846154</v>
      </c>
      <c r="G111" s="395">
        <f t="shared" si="35"/>
        <v>-13</v>
      </c>
      <c r="H111" s="398">
        <f t="shared" si="39"/>
        <v>-0.216666666666667</v>
      </c>
      <c r="I111" s="394">
        <v>42</v>
      </c>
      <c r="J111" s="396">
        <f t="shared" si="26"/>
        <v>-10</v>
      </c>
      <c r="K111" s="411">
        <f t="shared" si="27"/>
        <v>-0.192307692307692</v>
      </c>
      <c r="L111" s="396">
        <v>60</v>
      </c>
    </row>
    <row r="112" s="356" customFormat="1" ht="15" spans="1:12">
      <c r="A112" s="446">
        <v>2012802</v>
      </c>
      <c r="B112" s="399" t="s">
        <v>154</v>
      </c>
      <c r="C112" s="395">
        <v>9</v>
      </c>
      <c r="D112" s="396">
        <v>9</v>
      </c>
      <c r="E112" s="396">
        <v>9</v>
      </c>
      <c r="F112" s="397">
        <f t="shared" si="38"/>
        <v>1</v>
      </c>
      <c r="G112" s="395">
        <f t="shared" si="35"/>
        <v>-6</v>
      </c>
      <c r="H112" s="398">
        <f t="shared" si="39"/>
        <v>-0.4</v>
      </c>
      <c r="I112" s="394">
        <v>1</v>
      </c>
      <c r="J112" s="396">
        <f t="shared" si="26"/>
        <v>-8</v>
      </c>
      <c r="K112" s="411">
        <f t="shared" si="27"/>
        <v>-0.888888888888889</v>
      </c>
      <c r="L112" s="396">
        <v>15</v>
      </c>
    </row>
    <row r="113" s="356" customFormat="1" ht="15" spans="1:12">
      <c r="A113" s="446">
        <v>2012803</v>
      </c>
      <c r="B113" s="400" t="s">
        <v>155</v>
      </c>
      <c r="C113" s="395"/>
      <c r="D113" s="395"/>
      <c r="E113" s="396"/>
      <c r="F113" s="397"/>
      <c r="G113" s="395"/>
      <c r="H113" s="398"/>
      <c r="I113" s="394" t="s">
        <v>156</v>
      </c>
      <c r="J113" s="396" t="str">
        <f t="shared" si="26"/>
        <v/>
      </c>
      <c r="K113" s="411" t="str">
        <f t="shared" si="27"/>
        <v/>
      </c>
      <c r="L113" s="396"/>
    </row>
    <row r="114" s="356" customFormat="1" ht="15.75" spans="1:12">
      <c r="A114" s="446">
        <v>2012899</v>
      </c>
      <c r="B114" s="393" t="s">
        <v>213</v>
      </c>
      <c r="C114" s="395"/>
      <c r="D114" s="395"/>
      <c r="E114" s="396"/>
      <c r="F114" s="397"/>
      <c r="G114" s="395"/>
      <c r="H114" s="388"/>
      <c r="I114" s="394" t="s">
        <v>156</v>
      </c>
      <c r="J114" s="396" t="str">
        <f t="shared" si="26"/>
        <v/>
      </c>
      <c r="K114" s="411" t="str">
        <f t="shared" si="27"/>
        <v/>
      </c>
      <c r="L114" s="396"/>
    </row>
    <row r="115" s="356" customFormat="1" ht="15.75" spans="1:12">
      <c r="A115" s="389">
        <v>20129</v>
      </c>
      <c r="B115" s="390" t="s">
        <v>214</v>
      </c>
      <c r="C115" s="391">
        <f>SUM(C116:C121)</f>
        <v>1119</v>
      </c>
      <c r="D115" s="391">
        <f>SUM(D116:D121)</f>
        <v>986</v>
      </c>
      <c r="E115" s="391">
        <v>978</v>
      </c>
      <c r="F115" s="387">
        <f t="shared" ref="F115:F117" si="40">E115/D115</f>
        <v>0.991886409736308</v>
      </c>
      <c r="G115" s="391">
        <f t="shared" ref="G115:G117" si="41">E115-L115</f>
        <v>-65</v>
      </c>
      <c r="H115" s="388">
        <f t="shared" ref="H115:H117" si="42">G115/L115</f>
        <v>-0.062320230105465</v>
      </c>
      <c r="I115" s="391">
        <f>SUM(I116:I121)</f>
        <v>1009</v>
      </c>
      <c r="J115" s="386">
        <f t="shared" si="26"/>
        <v>-110</v>
      </c>
      <c r="K115" s="409">
        <f t="shared" si="27"/>
        <v>-0.098302055406613</v>
      </c>
      <c r="L115" s="391">
        <f>SUM(L116:L121)</f>
        <v>1043</v>
      </c>
    </row>
    <row r="116" s="356" customFormat="1" ht="15" spans="1:12">
      <c r="A116" s="446">
        <v>2012901</v>
      </c>
      <c r="B116" s="399" t="s">
        <v>153</v>
      </c>
      <c r="C116" s="395">
        <v>64</v>
      </c>
      <c r="D116" s="396">
        <v>78</v>
      </c>
      <c r="E116" s="396">
        <v>78</v>
      </c>
      <c r="F116" s="397">
        <f t="shared" si="40"/>
        <v>1</v>
      </c>
      <c r="G116" s="395">
        <f t="shared" si="41"/>
        <v>8</v>
      </c>
      <c r="H116" s="398">
        <f t="shared" si="42"/>
        <v>0.114285714285714</v>
      </c>
      <c r="I116" s="394">
        <v>86</v>
      </c>
      <c r="J116" s="396">
        <f t="shared" si="26"/>
        <v>22</v>
      </c>
      <c r="K116" s="411">
        <f t="shared" si="27"/>
        <v>0.34375</v>
      </c>
      <c r="L116" s="396">
        <v>70</v>
      </c>
    </row>
    <row r="117" s="356" customFormat="1" ht="15" spans="1:12">
      <c r="A117" s="446">
        <v>2012902</v>
      </c>
      <c r="B117" s="399" t="s">
        <v>154</v>
      </c>
      <c r="C117" s="395">
        <v>69</v>
      </c>
      <c r="D117" s="396">
        <v>95</v>
      </c>
      <c r="E117" s="396">
        <v>95</v>
      </c>
      <c r="F117" s="397">
        <f t="shared" si="40"/>
        <v>1</v>
      </c>
      <c r="G117" s="395">
        <f t="shared" si="41"/>
        <v>59</v>
      </c>
      <c r="H117" s="398">
        <f t="shared" si="42"/>
        <v>1.63888888888889</v>
      </c>
      <c r="I117" s="394">
        <v>115</v>
      </c>
      <c r="J117" s="396">
        <f t="shared" si="26"/>
        <v>46</v>
      </c>
      <c r="K117" s="411">
        <f t="shared" si="27"/>
        <v>0.666666666666667</v>
      </c>
      <c r="L117" s="396">
        <v>36</v>
      </c>
    </row>
    <row r="118" s="356" customFormat="1" ht="15" spans="1:12">
      <c r="A118" s="446">
        <v>2012903</v>
      </c>
      <c r="B118" s="393" t="s">
        <v>155</v>
      </c>
      <c r="C118" s="395"/>
      <c r="D118" s="396"/>
      <c r="E118" s="396"/>
      <c r="F118" s="397"/>
      <c r="G118" s="395"/>
      <c r="H118" s="398"/>
      <c r="I118" s="394" t="s">
        <v>156</v>
      </c>
      <c r="J118" s="396" t="str">
        <f t="shared" si="26"/>
        <v/>
      </c>
      <c r="K118" s="411" t="str">
        <f t="shared" si="27"/>
        <v/>
      </c>
      <c r="L118" s="396"/>
    </row>
    <row r="119" s="356" customFormat="1" ht="15" spans="1:12">
      <c r="A119" s="446">
        <v>2012906</v>
      </c>
      <c r="B119" s="393" t="s">
        <v>215</v>
      </c>
      <c r="C119" s="395"/>
      <c r="D119" s="396"/>
      <c r="E119" s="396"/>
      <c r="F119" s="397"/>
      <c r="G119" s="395"/>
      <c r="H119" s="398"/>
      <c r="I119" s="394">
        <v>10</v>
      </c>
      <c r="J119" s="396">
        <f t="shared" si="26"/>
        <v>10</v>
      </c>
      <c r="K119" s="411" t="str">
        <f t="shared" si="27"/>
        <v/>
      </c>
      <c r="L119" s="396"/>
    </row>
    <row r="120" s="356" customFormat="1" ht="15" spans="1:12">
      <c r="A120" s="446">
        <v>2012950</v>
      </c>
      <c r="B120" s="399" t="s">
        <v>162</v>
      </c>
      <c r="C120" s="395">
        <v>30</v>
      </c>
      <c r="D120" s="396">
        <v>30</v>
      </c>
      <c r="E120" s="396">
        <v>30</v>
      </c>
      <c r="F120" s="397">
        <f t="shared" ref="F120:F124" si="43">E120/D120</f>
        <v>1</v>
      </c>
      <c r="G120" s="395">
        <f t="shared" ref="G120:G131" si="44">E120-L120</f>
        <v>10</v>
      </c>
      <c r="H120" s="398">
        <f t="shared" ref="H120:H124" si="45">G120/L120</f>
        <v>0.5</v>
      </c>
      <c r="I120" s="394" t="s">
        <v>156</v>
      </c>
      <c r="J120" s="396" t="str">
        <f t="shared" si="26"/>
        <v/>
      </c>
      <c r="K120" s="411" t="str">
        <f t="shared" si="27"/>
        <v/>
      </c>
      <c r="L120" s="396">
        <v>20</v>
      </c>
    </row>
    <row r="121" s="356" customFormat="1" ht="15" spans="1:12">
      <c r="A121" s="446">
        <v>2012999</v>
      </c>
      <c r="B121" s="399" t="s">
        <v>216</v>
      </c>
      <c r="C121" s="395">
        <v>956</v>
      </c>
      <c r="D121" s="396">
        <v>783</v>
      </c>
      <c r="E121" s="396">
        <v>775</v>
      </c>
      <c r="F121" s="397">
        <f t="shared" si="43"/>
        <v>0.98978288633461</v>
      </c>
      <c r="G121" s="395">
        <f t="shared" si="44"/>
        <v>-142</v>
      </c>
      <c r="H121" s="398">
        <f t="shared" si="45"/>
        <v>-0.154852780806979</v>
      </c>
      <c r="I121" s="394">
        <v>798</v>
      </c>
      <c r="J121" s="396">
        <f t="shared" si="26"/>
        <v>-158</v>
      </c>
      <c r="K121" s="411">
        <f t="shared" si="27"/>
        <v>-0.165271966527197</v>
      </c>
      <c r="L121" s="396">
        <v>917</v>
      </c>
    </row>
    <row r="122" s="356" customFormat="1" ht="15.75" spans="1:12">
      <c r="A122" s="389">
        <v>20131</v>
      </c>
      <c r="B122" s="390" t="s">
        <v>217</v>
      </c>
      <c r="C122" s="391">
        <f>SUM(C123:C128)</f>
        <v>1727</v>
      </c>
      <c r="D122" s="391">
        <f>SUM(D123:D128)</f>
        <v>1604</v>
      </c>
      <c r="E122" s="391">
        <v>1568</v>
      </c>
      <c r="F122" s="387">
        <f t="shared" si="43"/>
        <v>0.977556109725686</v>
      </c>
      <c r="G122" s="391">
        <f t="shared" si="44"/>
        <v>555</v>
      </c>
      <c r="H122" s="388">
        <f t="shared" si="45"/>
        <v>0.547877591312932</v>
      </c>
      <c r="I122" s="391">
        <f>SUM(I123:I128)</f>
        <v>1725</v>
      </c>
      <c r="J122" s="386">
        <f t="shared" si="26"/>
        <v>-2</v>
      </c>
      <c r="K122" s="409">
        <f t="shared" si="27"/>
        <v>-0.00115807759119861</v>
      </c>
      <c r="L122" s="391">
        <f>SUM(L123:L128)</f>
        <v>1013</v>
      </c>
    </row>
    <row r="123" s="356" customFormat="1" ht="15" spans="1:12">
      <c r="A123" s="446">
        <v>2013101</v>
      </c>
      <c r="B123" s="399" t="s">
        <v>153</v>
      </c>
      <c r="C123" s="395">
        <v>1114</v>
      </c>
      <c r="D123" s="396">
        <v>1076</v>
      </c>
      <c r="E123" s="396">
        <v>1049</v>
      </c>
      <c r="F123" s="397">
        <f t="shared" si="43"/>
        <v>0.974907063197026</v>
      </c>
      <c r="G123" s="395">
        <f t="shared" si="44"/>
        <v>565</v>
      </c>
      <c r="H123" s="398">
        <f t="shared" si="45"/>
        <v>1.16735537190083</v>
      </c>
      <c r="I123" s="394">
        <v>1239</v>
      </c>
      <c r="J123" s="396">
        <f t="shared" si="26"/>
        <v>125</v>
      </c>
      <c r="K123" s="411">
        <f t="shared" si="27"/>
        <v>0.112208258527828</v>
      </c>
      <c r="L123" s="396">
        <v>484</v>
      </c>
    </row>
    <row r="124" s="356" customFormat="1" ht="15" spans="1:12">
      <c r="A124" s="446">
        <v>2013102</v>
      </c>
      <c r="B124" s="393" t="s">
        <v>154</v>
      </c>
      <c r="C124" s="395">
        <v>567</v>
      </c>
      <c r="D124" s="396">
        <v>291</v>
      </c>
      <c r="E124" s="396">
        <v>284</v>
      </c>
      <c r="F124" s="397">
        <f t="shared" si="43"/>
        <v>0.975945017182131</v>
      </c>
      <c r="G124" s="395">
        <f t="shared" si="44"/>
        <v>-20</v>
      </c>
      <c r="H124" s="398">
        <f t="shared" si="45"/>
        <v>-0.0657894736842105</v>
      </c>
      <c r="I124" s="394">
        <v>361</v>
      </c>
      <c r="J124" s="396">
        <f t="shared" si="26"/>
        <v>-206</v>
      </c>
      <c r="K124" s="411">
        <f t="shared" si="27"/>
        <v>-0.36331569664903</v>
      </c>
      <c r="L124" s="396">
        <v>304</v>
      </c>
    </row>
    <row r="125" s="356" customFormat="1" ht="15" spans="1:12">
      <c r="A125" s="446">
        <v>2013103</v>
      </c>
      <c r="B125" s="393" t="s">
        <v>155</v>
      </c>
      <c r="C125" s="395"/>
      <c r="D125" s="396"/>
      <c r="E125" s="396"/>
      <c r="F125" s="397"/>
      <c r="G125" s="395">
        <f t="shared" si="44"/>
        <v>0</v>
      </c>
      <c r="H125" s="398"/>
      <c r="I125" s="394" t="s">
        <v>156</v>
      </c>
      <c r="J125" s="396" t="str">
        <f t="shared" si="26"/>
        <v/>
      </c>
      <c r="K125" s="411" t="str">
        <f t="shared" si="27"/>
        <v/>
      </c>
      <c r="L125" s="396"/>
    </row>
    <row r="126" s="356" customFormat="1" ht="15" spans="1:12">
      <c r="A126" s="446">
        <v>2013105</v>
      </c>
      <c r="B126" s="393" t="s">
        <v>218</v>
      </c>
      <c r="C126" s="395">
        <v>28</v>
      </c>
      <c r="D126" s="396">
        <v>28</v>
      </c>
      <c r="E126" s="396">
        <v>26</v>
      </c>
      <c r="F126" s="397">
        <f t="shared" ref="F126:F131" si="46">E126/D126</f>
        <v>0.928571428571429</v>
      </c>
      <c r="G126" s="395">
        <f t="shared" si="44"/>
        <v>26</v>
      </c>
      <c r="H126" s="398"/>
      <c r="I126" s="394">
        <v>9</v>
      </c>
      <c r="J126" s="396">
        <f t="shared" si="26"/>
        <v>-19</v>
      </c>
      <c r="K126" s="411">
        <f t="shared" si="27"/>
        <v>-0.678571428571429</v>
      </c>
      <c r="L126" s="396"/>
    </row>
    <row r="127" s="356" customFormat="1" ht="15" spans="1:12">
      <c r="A127" s="446">
        <v>2013150</v>
      </c>
      <c r="B127" s="399" t="s">
        <v>162</v>
      </c>
      <c r="C127" s="395">
        <v>18</v>
      </c>
      <c r="D127" s="396">
        <v>11</v>
      </c>
      <c r="E127" s="396">
        <v>11</v>
      </c>
      <c r="F127" s="397">
        <f t="shared" si="46"/>
        <v>1</v>
      </c>
      <c r="G127" s="395">
        <f t="shared" si="44"/>
        <v>11</v>
      </c>
      <c r="H127" s="398"/>
      <c r="I127" s="394">
        <v>16</v>
      </c>
      <c r="J127" s="396">
        <f t="shared" si="26"/>
        <v>-2</v>
      </c>
      <c r="K127" s="411">
        <f t="shared" si="27"/>
        <v>-0.111111111111111</v>
      </c>
      <c r="L127" s="396"/>
    </row>
    <row r="128" s="356" customFormat="1" ht="15" spans="1:12">
      <c r="A128" s="446">
        <v>2013199</v>
      </c>
      <c r="B128" s="399" t="s">
        <v>219</v>
      </c>
      <c r="C128" s="395">
        <v>0</v>
      </c>
      <c r="D128" s="396">
        <v>198</v>
      </c>
      <c r="E128" s="396">
        <v>198</v>
      </c>
      <c r="F128" s="397">
        <f t="shared" si="46"/>
        <v>1</v>
      </c>
      <c r="G128" s="395">
        <f t="shared" si="44"/>
        <v>-27</v>
      </c>
      <c r="H128" s="398">
        <f t="shared" ref="H128:H131" si="47">G128/L128</f>
        <v>-0.12</v>
      </c>
      <c r="I128" s="394">
        <v>100</v>
      </c>
      <c r="J128" s="396">
        <f t="shared" si="26"/>
        <v>100</v>
      </c>
      <c r="K128" s="411" t="str">
        <f t="shared" si="27"/>
        <v/>
      </c>
      <c r="L128" s="396">
        <v>225</v>
      </c>
    </row>
    <row r="129" s="356" customFormat="1" ht="15.75" spans="1:12">
      <c r="A129" s="389">
        <v>20132</v>
      </c>
      <c r="B129" s="390" t="s">
        <v>220</v>
      </c>
      <c r="C129" s="391">
        <f>SUM(C130:C135)</f>
        <v>1676</v>
      </c>
      <c r="D129" s="391">
        <f>SUM(D130:D135)</f>
        <v>1306</v>
      </c>
      <c r="E129" s="391">
        <v>1305</v>
      </c>
      <c r="F129" s="387">
        <f t="shared" si="46"/>
        <v>0.999234303215927</v>
      </c>
      <c r="G129" s="391">
        <f t="shared" si="44"/>
        <v>402</v>
      </c>
      <c r="H129" s="388">
        <f t="shared" si="47"/>
        <v>0.445182724252492</v>
      </c>
      <c r="I129" s="391">
        <f>SUM(I130:I135)</f>
        <v>2614</v>
      </c>
      <c r="J129" s="386">
        <f t="shared" si="26"/>
        <v>938</v>
      </c>
      <c r="K129" s="409">
        <f t="shared" si="27"/>
        <v>0.559665871121718</v>
      </c>
      <c r="L129" s="391">
        <f>SUM(L130:L135)</f>
        <v>903</v>
      </c>
    </row>
    <row r="130" s="356" customFormat="1" ht="15" spans="1:12">
      <c r="A130" s="446">
        <v>2013201</v>
      </c>
      <c r="B130" s="393" t="s">
        <v>153</v>
      </c>
      <c r="C130" s="395">
        <v>473</v>
      </c>
      <c r="D130" s="396">
        <v>445</v>
      </c>
      <c r="E130" s="396">
        <v>444</v>
      </c>
      <c r="F130" s="397">
        <f t="shared" si="46"/>
        <v>0.997752808988764</v>
      </c>
      <c r="G130" s="395">
        <f t="shared" si="44"/>
        <v>185</v>
      </c>
      <c r="H130" s="398">
        <f t="shared" si="47"/>
        <v>0.714285714285714</v>
      </c>
      <c r="I130" s="394">
        <v>2367</v>
      </c>
      <c r="J130" s="396">
        <f t="shared" si="26"/>
        <v>1894</v>
      </c>
      <c r="K130" s="411">
        <f t="shared" si="27"/>
        <v>4.00422832980972</v>
      </c>
      <c r="L130" s="396">
        <v>259</v>
      </c>
    </row>
    <row r="131" s="356" customFormat="1" ht="15" spans="1:12">
      <c r="A131" s="446">
        <v>2013202</v>
      </c>
      <c r="B131" s="393" t="s">
        <v>154</v>
      </c>
      <c r="C131" s="395">
        <v>357</v>
      </c>
      <c r="D131" s="396">
        <v>276</v>
      </c>
      <c r="E131" s="396">
        <v>276</v>
      </c>
      <c r="F131" s="397">
        <f t="shared" si="46"/>
        <v>1</v>
      </c>
      <c r="G131" s="395">
        <f t="shared" si="44"/>
        <v>143</v>
      </c>
      <c r="H131" s="398">
        <f t="shared" si="47"/>
        <v>1.07518796992481</v>
      </c>
      <c r="I131" s="394">
        <v>91</v>
      </c>
      <c r="J131" s="396">
        <f t="shared" si="26"/>
        <v>-266</v>
      </c>
      <c r="K131" s="411">
        <f t="shared" si="27"/>
        <v>-0.745098039215686</v>
      </c>
      <c r="L131" s="396">
        <v>133</v>
      </c>
    </row>
    <row r="132" s="356" customFormat="1" ht="15" spans="1:12">
      <c r="A132" s="446">
        <v>2013203</v>
      </c>
      <c r="B132" s="393" t="s">
        <v>155</v>
      </c>
      <c r="C132" s="395"/>
      <c r="D132" s="396"/>
      <c r="E132" s="396"/>
      <c r="F132" s="397"/>
      <c r="G132" s="395"/>
      <c r="H132" s="398"/>
      <c r="I132" s="394" t="s">
        <v>156</v>
      </c>
      <c r="J132" s="396" t="str">
        <f t="shared" si="26"/>
        <v/>
      </c>
      <c r="K132" s="411" t="str">
        <f t="shared" si="27"/>
        <v/>
      </c>
      <c r="L132" s="396"/>
    </row>
    <row r="133" s="356" customFormat="1" ht="15" spans="1:12">
      <c r="A133" s="446">
        <v>2013204</v>
      </c>
      <c r="B133" s="393" t="s">
        <v>221</v>
      </c>
      <c r="C133" s="395">
        <v>6</v>
      </c>
      <c r="D133" s="396">
        <v>2</v>
      </c>
      <c r="E133" s="396">
        <v>2</v>
      </c>
      <c r="F133" s="397">
        <f t="shared" ref="F133:F138" si="48">E133/D133</f>
        <v>1</v>
      </c>
      <c r="G133" s="395">
        <f t="shared" ref="G133:G138" si="49">E133-L133</f>
        <v>-91</v>
      </c>
      <c r="H133" s="398">
        <f t="shared" ref="H133:H138" si="50">G133/L133</f>
        <v>-0.978494623655914</v>
      </c>
      <c r="I133" s="394" t="s">
        <v>156</v>
      </c>
      <c r="J133" s="396" t="str">
        <f t="shared" si="26"/>
        <v/>
      </c>
      <c r="K133" s="411" t="str">
        <f t="shared" si="27"/>
        <v/>
      </c>
      <c r="L133" s="396">
        <v>93</v>
      </c>
    </row>
    <row r="134" s="356" customFormat="1" ht="15" spans="1:12">
      <c r="A134" s="446">
        <v>2013250</v>
      </c>
      <c r="B134" s="393" t="s">
        <v>162</v>
      </c>
      <c r="C134" s="395">
        <v>10</v>
      </c>
      <c r="D134" s="396">
        <v>7</v>
      </c>
      <c r="E134" s="396">
        <v>7</v>
      </c>
      <c r="F134" s="397"/>
      <c r="G134" s="395"/>
      <c r="H134" s="398"/>
      <c r="I134" s="394">
        <v>5</v>
      </c>
      <c r="J134" s="396">
        <f t="shared" si="26"/>
        <v>-5</v>
      </c>
      <c r="K134" s="411">
        <f t="shared" si="27"/>
        <v>-0.5</v>
      </c>
      <c r="L134" s="396"/>
    </row>
    <row r="135" s="356" customFormat="1" ht="15" spans="1:12">
      <c r="A135" s="446">
        <v>2013299</v>
      </c>
      <c r="B135" s="399" t="s">
        <v>222</v>
      </c>
      <c r="C135" s="395">
        <v>830</v>
      </c>
      <c r="D135" s="396">
        <v>576</v>
      </c>
      <c r="E135" s="396">
        <v>576</v>
      </c>
      <c r="F135" s="397">
        <f t="shared" si="48"/>
        <v>1</v>
      </c>
      <c r="G135" s="395">
        <f t="shared" si="49"/>
        <v>158</v>
      </c>
      <c r="H135" s="398">
        <f t="shared" si="50"/>
        <v>0.37799043062201</v>
      </c>
      <c r="I135" s="394">
        <v>151</v>
      </c>
      <c r="J135" s="396">
        <f t="shared" ref="J135:J198" si="51">IFERROR(I135-C135,"")</f>
        <v>-679</v>
      </c>
      <c r="K135" s="411">
        <f t="shared" ref="K135:K198" si="52">IFERROR(J135/C135,"")</f>
        <v>-0.818072289156627</v>
      </c>
      <c r="L135" s="396">
        <v>418</v>
      </c>
    </row>
    <row r="136" s="356" customFormat="1" ht="15.75" spans="1:12">
      <c r="A136" s="389">
        <v>20133</v>
      </c>
      <c r="B136" s="390" t="s">
        <v>223</v>
      </c>
      <c r="C136" s="391">
        <f>SUM(C137:C142)</f>
        <v>430</v>
      </c>
      <c r="D136" s="391">
        <f>SUM(D137:D142)</f>
        <v>362</v>
      </c>
      <c r="E136" s="391">
        <v>351</v>
      </c>
      <c r="F136" s="387">
        <f t="shared" si="48"/>
        <v>0.969613259668508</v>
      </c>
      <c r="G136" s="391">
        <f t="shared" si="49"/>
        <v>-13</v>
      </c>
      <c r="H136" s="388">
        <f t="shared" si="50"/>
        <v>-0.0357142857142857</v>
      </c>
      <c r="I136" s="391">
        <f>SUM(I137:I142)</f>
        <v>353</v>
      </c>
      <c r="J136" s="386">
        <f t="shared" si="51"/>
        <v>-77</v>
      </c>
      <c r="K136" s="409">
        <f t="shared" si="52"/>
        <v>-0.17906976744186</v>
      </c>
      <c r="L136" s="391">
        <f>SUM(L137:L142)</f>
        <v>364</v>
      </c>
    </row>
    <row r="137" s="356" customFormat="1" ht="15" spans="1:12">
      <c r="A137" s="446">
        <v>2013301</v>
      </c>
      <c r="B137" s="400" t="s">
        <v>153</v>
      </c>
      <c r="C137" s="395">
        <v>167</v>
      </c>
      <c r="D137" s="396">
        <v>169</v>
      </c>
      <c r="E137" s="396">
        <v>168</v>
      </c>
      <c r="F137" s="397">
        <f t="shared" si="48"/>
        <v>0.994082840236686</v>
      </c>
      <c r="G137" s="395">
        <f t="shared" si="49"/>
        <v>12</v>
      </c>
      <c r="H137" s="398">
        <f t="shared" si="50"/>
        <v>0.0769230769230769</v>
      </c>
      <c r="I137" s="394">
        <v>184</v>
      </c>
      <c r="J137" s="396">
        <f t="shared" si="51"/>
        <v>17</v>
      </c>
      <c r="K137" s="411">
        <f t="shared" si="52"/>
        <v>0.101796407185629</v>
      </c>
      <c r="L137" s="396">
        <v>156</v>
      </c>
    </row>
    <row r="138" s="356" customFormat="1" ht="15" spans="1:12">
      <c r="A138" s="446">
        <v>2013302</v>
      </c>
      <c r="B138" s="393" t="s">
        <v>154</v>
      </c>
      <c r="C138" s="395">
        <v>205</v>
      </c>
      <c r="D138" s="396">
        <v>141</v>
      </c>
      <c r="E138" s="396">
        <v>133</v>
      </c>
      <c r="F138" s="397">
        <f t="shared" si="48"/>
        <v>0.943262411347518</v>
      </c>
      <c r="G138" s="395">
        <f t="shared" si="49"/>
        <v>-32</v>
      </c>
      <c r="H138" s="398">
        <f t="shared" si="50"/>
        <v>-0.193939393939394</v>
      </c>
      <c r="I138" s="394">
        <v>64</v>
      </c>
      <c r="J138" s="396">
        <f t="shared" si="51"/>
        <v>-141</v>
      </c>
      <c r="K138" s="411">
        <f t="shared" si="52"/>
        <v>-0.68780487804878</v>
      </c>
      <c r="L138" s="396">
        <v>165</v>
      </c>
    </row>
    <row r="139" s="356" customFormat="1" ht="15" spans="1:12">
      <c r="A139" s="446">
        <v>2013303</v>
      </c>
      <c r="B139" s="393" t="s">
        <v>155</v>
      </c>
      <c r="C139" s="395"/>
      <c r="D139" s="396"/>
      <c r="E139" s="396"/>
      <c r="F139" s="397"/>
      <c r="G139" s="395"/>
      <c r="H139" s="398"/>
      <c r="I139" s="394" t="s">
        <v>156</v>
      </c>
      <c r="J139" s="396" t="str">
        <f t="shared" si="51"/>
        <v/>
      </c>
      <c r="K139" s="411" t="str">
        <f t="shared" si="52"/>
        <v/>
      </c>
      <c r="L139" s="396"/>
    </row>
    <row r="140" s="356" customFormat="1" ht="15" spans="1:12">
      <c r="A140" s="446">
        <v>2013304</v>
      </c>
      <c r="B140" s="393" t="s">
        <v>224</v>
      </c>
      <c r="C140" s="395"/>
      <c r="D140" s="396"/>
      <c r="E140" s="396"/>
      <c r="F140" s="397"/>
      <c r="G140" s="395"/>
      <c r="H140" s="398"/>
      <c r="I140" s="394" t="s">
        <v>156</v>
      </c>
      <c r="J140" s="396" t="str">
        <f t="shared" si="51"/>
        <v/>
      </c>
      <c r="K140" s="411" t="str">
        <f t="shared" si="52"/>
        <v/>
      </c>
      <c r="L140" s="396"/>
    </row>
    <row r="141" s="356" customFormat="1" ht="15" spans="1:12">
      <c r="A141" s="446">
        <v>2013350</v>
      </c>
      <c r="B141" s="393" t="s">
        <v>162</v>
      </c>
      <c r="C141" s="395">
        <v>5</v>
      </c>
      <c r="D141" s="396">
        <v>5</v>
      </c>
      <c r="E141" s="396">
        <v>3</v>
      </c>
      <c r="F141" s="397"/>
      <c r="G141" s="395"/>
      <c r="H141" s="398"/>
      <c r="I141" s="394">
        <v>8</v>
      </c>
      <c r="J141" s="396">
        <f t="shared" si="51"/>
        <v>3</v>
      </c>
      <c r="K141" s="411">
        <f t="shared" si="52"/>
        <v>0.6</v>
      </c>
      <c r="L141" s="396"/>
    </row>
    <row r="142" s="356" customFormat="1" ht="15" spans="1:12">
      <c r="A142" s="446">
        <v>2013399</v>
      </c>
      <c r="B142" s="399" t="s">
        <v>225</v>
      </c>
      <c r="C142" s="395">
        <v>53</v>
      </c>
      <c r="D142" s="396">
        <v>47</v>
      </c>
      <c r="E142" s="396">
        <v>47</v>
      </c>
      <c r="F142" s="397">
        <f t="shared" ref="F142:F145" si="53">E142/D142</f>
        <v>1</v>
      </c>
      <c r="G142" s="395">
        <f t="shared" ref="G142:G145" si="54">E142-L142</f>
        <v>4</v>
      </c>
      <c r="H142" s="398">
        <f t="shared" ref="H142:H145" si="55">G142/L142</f>
        <v>0.0930232558139535</v>
      </c>
      <c r="I142" s="394">
        <v>97</v>
      </c>
      <c r="J142" s="396">
        <f t="shared" si="51"/>
        <v>44</v>
      </c>
      <c r="K142" s="411">
        <f t="shared" si="52"/>
        <v>0.830188679245283</v>
      </c>
      <c r="L142" s="396">
        <v>43</v>
      </c>
    </row>
    <row r="143" s="356" customFormat="1" ht="15.75" spans="1:12">
      <c r="A143" s="389">
        <v>20134</v>
      </c>
      <c r="B143" s="390" t="s">
        <v>226</v>
      </c>
      <c r="C143" s="391">
        <f>SUM(C144:C150)</f>
        <v>170</v>
      </c>
      <c r="D143" s="391">
        <f>SUM(D144:D150)</f>
        <v>186</v>
      </c>
      <c r="E143" s="391">
        <v>173</v>
      </c>
      <c r="F143" s="387">
        <f t="shared" si="53"/>
        <v>0.93010752688172</v>
      </c>
      <c r="G143" s="391">
        <f t="shared" si="54"/>
        <v>29</v>
      </c>
      <c r="H143" s="388">
        <f t="shared" si="55"/>
        <v>0.201388888888889</v>
      </c>
      <c r="I143" s="391">
        <f>SUM(I144:I150)</f>
        <v>178</v>
      </c>
      <c r="J143" s="386">
        <f t="shared" si="51"/>
        <v>8</v>
      </c>
      <c r="K143" s="409">
        <f t="shared" si="52"/>
        <v>0.0470588235294118</v>
      </c>
      <c r="L143" s="391">
        <f>SUM(L144:L150)</f>
        <v>144</v>
      </c>
    </row>
    <row r="144" s="356" customFormat="1" ht="15" spans="1:12">
      <c r="A144" s="446">
        <v>2013401</v>
      </c>
      <c r="B144" s="399" t="s">
        <v>153</v>
      </c>
      <c r="C144" s="395">
        <v>111</v>
      </c>
      <c r="D144" s="396">
        <v>118</v>
      </c>
      <c r="E144" s="396">
        <v>118</v>
      </c>
      <c r="F144" s="397">
        <f t="shared" si="53"/>
        <v>1</v>
      </c>
      <c r="G144" s="395">
        <f t="shared" si="54"/>
        <v>20</v>
      </c>
      <c r="H144" s="398">
        <f t="shared" si="55"/>
        <v>0.204081632653061</v>
      </c>
      <c r="I144" s="394">
        <v>128</v>
      </c>
      <c r="J144" s="396">
        <f t="shared" si="51"/>
        <v>17</v>
      </c>
      <c r="K144" s="411">
        <f t="shared" si="52"/>
        <v>0.153153153153153</v>
      </c>
      <c r="L144" s="396">
        <v>98</v>
      </c>
    </row>
    <row r="145" s="356" customFormat="1" ht="15" spans="1:12">
      <c r="A145" s="446">
        <v>2013402</v>
      </c>
      <c r="B145" s="393" t="s">
        <v>154</v>
      </c>
      <c r="C145" s="395">
        <v>59</v>
      </c>
      <c r="D145" s="396">
        <v>56</v>
      </c>
      <c r="E145" s="396">
        <v>43</v>
      </c>
      <c r="F145" s="397">
        <f t="shared" si="53"/>
        <v>0.767857142857143</v>
      </c>
      <c r="G145" s="395">
        <f t="shared" si="54"/>
        <v>20</v>
      </c>
      <c r="H145" s="398">
        <f t="shared" si="55"/>
        <v>0.869565217391304</v>
      </c>
      <c r="I145" s="394">
        <v>50</v>
      </c>
      <c r="J145" s="396">
        <f t="shared" si="51"/>
        <v>-9</v>
      </c>
      <c r="K145" s="411">
        <f t="shared" si="52"/>
        <v>-0.152542372881356</v>
      </c>
      <c r="L145" s="396">
        <v>23</v>
      </c>
    </row>
    <row r="146" s="356" customFormat="1" ht="15" spans="1:12">
      <c r="A146" s="446">
        <v>2013403</v>
      </c>
      <c r="B146" s="393" t="s">
        <v>155</v>
      </c>
      <c r="C146" s="395"/>
      <c r="D146" s="396"/>
      <c r="E146" s="396"/>
      <c r="F146" s="397"/>
      <c r="G146" s="395"/>
      <c r="H146" s="398"/>
      <c r="I146" s="394" t="s">
        <v>156</v>
      </c>
      <c r="J146" s="396" t="str">
        <f t="shared" si="51"/>
        <v/>
      </c>
      <c r="K146" s="411" t="str">
        <f t="shared" si="52"/>
        <v/>
      </c>
      <c r="L146" s="396"/>
    </row>
    <row r="147" s="356" customFormat="1" ht="15" spans="1:12">
      <c r="A147" s="446">
        <v>2013404</v>
      </c>
      <c r="B147" s="393" t="s">
        <v>227</v>
      </c>
      <c r="C147" s="395"/>
      <c r="D147" s="396">
        <v>7</v>
      </c>
      <c r="E147" s="396">
        <v>7</v>
      </c>
      <c r="F147" s="397">
        <f>E147/D147</f>
        <v>1</v>
      </c>
      <c r="G147" s="395"/>
      <c r="H147" s="398"/>
      <c r="I147" s="394">
        <v>0</v>
      </c>
      <c r="J147" s="396">
        <f t="shared" si="51"/>
        <v>0</v>
      </c>
      <c r="K147" s="411" t="str">
        <f t="shared" si="52"/>
        <v/>
      </c>
      <c r="L147" s="396">
        <v>5</v>
      </c>
    </row>
    <row r="148" s="356" customFormat="1" ht="15" spans="1:12">
      <c r="A148" s="446">
        <v>2013405</v>
      </c>
      <c r="B148" s="393" t="s">
        <v>228</v>
      </c>
      <c r="C148" s="395"/>
      <c r="D148" s="396"/>
      <c r="E148" s="396"/>
      <c r="F148" s="397"/>
      <c r="G148" s="395"/>
      <c r="H148" s="398"/>
      <c r="I148" s="394" t="s">
        <v>156</v>
      </c>
      <c r="J148" s="396" t="str">
        <f t="shared" si="51"/>
        <v/>
      </c>
      <c r="K148" s="411" t="str">
        <f t="shared" si="52"/>
        <v/>
      </c>
      <c r="L148" s="396">
        <v>2</v>
      </c>
    </row>
    <row r="149" s="356" customFormat="1" ht="15" spans="1:12">
      <c r="A149" s="446">
        <v>2013450</v>
      </c>
      <c r="B149" s="393" t="s">
        <v>162</v>
      </c>
      <c r="C149" s="395"/>
      <c r="D149" s="396"/>
      <c r="E149" s="396"/>
      <c r="F149" s="397"/>
      <c r="G149" s="395"/>
      <c r="H149" s="398"/>
      <c r="I149" s="394" t="s">
        <v>156</v>
      </c>
      <c r="J149" s="396" t="str">
        <f t="shared" si="51"/>
        <v/>
      </c>
      <c r="K149" s="411" t="str">
        <f t="shared" si="52"/>
        <v/>
      </c>
      <c r="L149" s="396"/>
    </row>
    <row r="150" s="356" customFormat="1" ht="15" spans="1:12">
      <c r="A150" s="446">
        <v>2013499</v>
      </c>
      <c r="B150" s="399" t="s">
        <v>229</v>
      </c>
      <c r="C150" s="395"/>
      <c r="D150" s="396">
        <v>5</v>
      </c>
      <c r="E150" s="396">
        <v>5</v>
      </c>
      <c r="F150" s="397"/>
      <c r="G150" s="395">
        <f t="shared" ref="G150:G153" si="56">E150-L150</f>
        <v>-11</v>
      </c>
      <c r="H150" s="398">
        <f t="shared" ref="H150:H153" si="57">G150/L150</f>
        <v>-0.6875</v>
      </c>
      <c r="I150" s="394" t="s">
        <v>156</v>
      </c>
      <c r="J150" s="396" t="str">
        <f t="shared" si="51"/>
        <v/>
      </c>
      <c r="K150" s="411" t="str">
        <f t="shared" si="52"/>
        <v/>
      </c>
      <c r="L150" s="396">
        <v>16</v>
      </c>
    </row>
    <row r="151" s="356" customFormat="1" ht="15.75" spans="1:12">
      <c r="A151" s="389">
        <v>20136</v>
      </c>
      <c r="B151" s="390" t="s">
        <v>230</v>
      </c>
      <c r="C151" s="391">
        <f>SUM(C152:C156)</f>
        <v>180</v>
      </c>
      <c r="D151" s="391">
        <f>SUM(D152:D156)</f>
        <v>125</v>
      </c>
      <c r="E151" s="391">
        <v>122</v>
      </c>
      <c r="F151" s="387">
        <f t="shared" ref="F151:F159" si="58">E151/D151</f>
        <v>0.976</v>
      </c>
      <c r="G151" s="391">
        <f t="shared" si="56"/>
        <v>-3</v>
      </c>
      <c r="H151" s="388">
        <f t="shared" si="57"/>
        <v>-0.024</v>
      </c>
      <c r="I151" s="391">
        <f>SUM(I152:I156)</f>
        <v>128</v>
      </c>
      <c r="J151" s="386">
        <f t="shared" si="51"/>
        <v>-52</v>
      </c>
      <c r="K151" s="409">
        <f t="shared" si="52"/>
        <v>-0.288888888888889</v>
      </c>
      <c r="L151" s="391">
        <f>SUM(L152:L156)</f>
        <v>125</v>
      </c>
    </row>
    <row r="152" s="356" customFormat="1" ht="15" spans="1:12">
      <c r="A152" s="446">
        <v>2013601</v>
      </c>
      <c r="B152" s="399" t="s">
        <v>153</v>
      </c>
      <c r="C152" s="395">
        <v>1</v>
      </c>
      <c r="D152" s="396"/>
      <c r="E152" s="396"/>
      <c r="F152" s="397"/>
      <c r="G152" s="395"/>
      <c r="H152" s="398"/>
      <c r="I152" s="394" t="s">
        <v>156</v>
      </c>
      <c r="J152" s="396" t="str">
        <f t="shared" si="51"/>
        <v/>
      </c>
      <c r="K152" s="411" t="str">
        <f t="shared" si="52"/>
        <v/>
      </c>
      <c r="L152" s="396"/>
    </row>
    <row r="153" s="356" customFormat="1" ht="15" spans="1:12">
      <c r="A153" s="446">
        <v>2013602</v>
      </c>
      <c r="B153" s="399" t="s">
        <v>154</v>
      </c>
      <c r="C153" s="395">
        <v>20</v>
      </c>
      <c r="D153" s="396">
        <v>17</v>
      </c>
      <c r="E153" s="396">
        <v>17</v>
      </c>
      <c r="F153" s="397">
        <f t="shared" si="58"/>
        <v>1</v>
      </c>
      <c r="G153" s="395">
        <f t="shared" si="56"/>
        <v>-1</v>
      </c>
      <c r="H153" s="398">
        <f t="shared" si="57"/>
        <v>-0.0555555555555556</v>
      </c>
      <c r="I153" s="394">
        <v>11</v>
      </c>
      <c r="J153" s="396">
        <f t="shared" si="51"/>
        <v>-9</v>
      </c>
      <c r="K153" s="411">
        <f t="shared" si="52"/>
        <v>-0.45</v>
      </c>
      <c r="L153" s="396">
        <v>18</v>
      </c>
    </row>
    <row r="154" s="356" customFormat="1" ht="15" spans="1:12">
      <c r="A154" s="446">
        <v>2013603</v>
      </c>
      <c r="B154" s="393" t="s">
        <v>155</v>
      </c>
      <c r="C154" s="395"/>
      <c r="D154" s="396"/>
      <c r="E154" s="396"/>
      <c r="F154" s="397"/>
      <c r="G154" s="395"/>
      <c r="H154" s="398"/>
      <c r="I154" s="394" t="s">
        <v>156</v>
      </c>
      <c r="J154" s="396" t="str">
        <f t="shared" si="51"/>
        <v/>
      </c>
      <c r="K154" s="411" t="str">
        <f t="shared" si="52"/>
        <v/>
      </c>
      <c r="L154" s="396"/>
    </row>
    <row r="155" s="356" customFormat="1" ht="15" spans="1:12">
      <c r="A155" s="446">
        <v>2013650</v>
      </c>
      <c r="B155" s="393" t="s">
        <v>162</v>
      </c>
      <c r="C155" s="395"/>
      <c r="D155" s="396"/>
      <c r="E155" s="396"/>
      <c r="F155" s="397"/>
      <c r="G155" s="395"/>
      <c r="H155" s="398"/>
      <c r="I155" s="394" t="s">
        <v>156</v>
      </c>
      <c r="J155" s="396" t="str">
        <f t="shared" si="51"/>
        <v/>
      </c>
      <c r="K155" s="411" t="str">
        <f t="shared" si="52"/>
        <v/>
      </c>
      <c r="L155" s="396"/>
    </row>
    <row r="156" s="356" customFormat="1" ht="15" spans="1:12">
      <c r="A156" s="446">
        <v>2013699</v>
      </c>
      <c r="B156" s="393" t="s">
        <v>231</v>
      </c>
      <c r="C156" s="395">
        <v>159</v>
      </c>
      <c r="D156" s="396">
        <v>108</v>
      </c>
      <c r="E156" s="396">
        <v>105</v>
      </c>
      <c r="F156" s="397">
        <f t="shared" si="58"/>
        <v>0.972222222222222</v>
      </c>
      <c r="G156" s="395">
        <f t="shared" ref="G156:G159" si="59">E156-L156</f>
        <v>-2</v>
      </c>
      <c r="H156" s="398">
        <f t="shared" ref="H156:H159" si="60">G156/L156</f>
        <v>-0.0186915887850467</v>
      </c>
      <c r="I156" s="394">
        <v>117</v>
      </c>
      <c r="J156" s="396">
        <f t="shared" si="51"/>
        <v>-42</v>
      </c>
      <c r="K156" s="411">
        <f t="shared" si="52"/>
        <v>-0.264150943396226</v>
      </c>
      <c r="L156" s="396">
        <v>107</v>
      </c>
    </row>
    <row r="157" s="356" customFormat="1" ht="15.75" spans="1:12">
      <c r="A157" s="389">
        <v>20138</v>
      </c>
      <c r="B157" s="414" t="s">
        <v>232</v>
      </c>
      <c r="C157" s="391">
        <f>SUM(C158:C168)</f>
        <v>1427</v>
      </c>
      <c r="D157" s="391">
        <f>SUM(D158:D168)</f>
        <v>1321</v>
      </c>
      <c r="E157" s="391">
        <v>1308</v>
      </c>
      <c r="F157" s="387">
        <f t="shared" si="58"/>
        <v>0.990158970476911</v>
      </c>
      <c r="G157" s="391">
        <f t="shared" si="59"/>
        <v>-135</v>
      </c>
      <c r="H157" s="388">
        <f t="shared" si="60"/>
        <v>-0.0935550935550936</v>
      </c>
      <c r="I157" s="391">
        <f>SUM(I158:I168)</f>
        <v>1271</v>
      </c>
      <c r="J157" s="386">
        <f t="shared" si="51"/>
        <v>-156</v>
      </c>
      <c r="K157" s="409">
        <f t="shared" si="52"/>
        <v>-0.109320252277505</v>
      </c>
      <c r="L157" s="391">
        <f>SUM(L158:L168)</f>
        <v>1443</v>
      </c>
    </row>
    <row r="158" s="356" customFormat="1" ht="15" spans="1:12">
      <c r="A158" s="446">
        <v>2013801</v>
      </c>
      <c r="B158" s="393" t="s">
        <v>153</v>
      </c>
      <c r="C158" s="395">
        <v>1129</v>
      </c>
      <c r="D158" s="396">
        <v>1044</v>
      </c>
      <c r="E158" s="396">
        <v>1037</v>
      </c>
      <c r="F158" s="397">
        <f t="shared" si="58"/>
        <v>0.993295019157088</v>
      </c>
      <c r="G158" s="395">
        <f t="shared" si="59"/>
        <v>-151</v>
      </c>
      <c r="H158" s="398">
        <f t="shared" si="60"/>
        <v>-0.127104377104377</v>
      </c>
      <c r="I158" s="394">
        <v>1065</v>
      </c>
      <c r="J158" s="396">
        <f t="shared" si="51"/>
        <v>-64</v>
      </c>
      <c r="K158" s="411">
        <f t="shared" si="52"/>
        <v>-0.0566873339238264</v>
      </c>
      <c r="L158" s="396">
        <v>1188</v>
      </c>
    </row>
    <row r="159" s="356" customFormat="1" ht="15" spans="1:12">
      <c r="A159" s="446">
        <v>2013802</v>
      </c>
      <c r="B159" s="393" t="s">
        <v>154</v>
      </c>
      <c r="C159" s="395">
        <v>38</v>
      </c>
      <c r="D159" s="396">
        <v>35</v>
      </c>
      <c r="E159" s="396">
        <v>32</v>
      </c>
      <c r="F159" s="397">
        <f t="shared" si="58"/>
        <v>0.914285714285714</v>
      </c>
      <c r="G159" s="395">
        <f t="shared" si="59"/>
        <v>-91</v>
      </c>
      <c r="H159" s="398">
        <f t="shared" si="60"/>
        <v>-0.739837398373984</v>
      </c>
      <c r="I159" s="394">
        <v>74</v>
      </c>
      <c r="J159" s="396">
        <f t="shared" si="51"/>
        <v>36</v>
      </c>
      <c r="K159" s="411">
        <f t="shared" si="52"/>
        <v>0.947368421052632</v>
      </c>
      <c r="L159" s="396">
        <v>123</v>
      </c>
    </row>
    <row r="160" s="356" customFormat="1" ht="15" spans="1:12">
      <c r="A160" s="446">
        <v>2013803</v>
      </c>
      <c r="B160" s="393" t="s">
        <v>155</v>
      </c>
      <c r="C160" s="395"/>
      <c r="D160" s="396"/>
      <c r="E160" s="396"/>
      <c r="F160" s="397"/>
      <c r="G160" s="395"/>
      <c r="H160" s="398"/>
      <c r="I160" s="394" t="s">
        <v>156</v>
      </c>
      <c r="J160" s="396" t="str">
        <f t="shared" si="51"/>
        <v/>
      </c>
      <c r="K160" s="411" t="str">
        <f t="shared" si="52"/>
        <v/>
      </c>
      <c r="L160" s="396"/>
    </row>
    <row r="161" s="356" customFormat="1" ht="15" spans="1:12">
      <c r="A161" s="446">
        <v>2013804</v>
      </c>
      <c r="B161" s="393" t="s">
        <v>233</v>
      </c>
      <c r="C161" s="395">
        <v>33</v>
      </c>
      <c r="D161" s="396">
        <v>11</v>
      </c>
      <c r="E161" s="396">
        <v>11</v>
      </c>
      <c r="F161" s="397">
        <f>E161/D161</f>
        <v>1</v>
      </c>
      <c r="G161" s="395">
        <f t="shared" ref="G161:G164" si="61">E161-L161</f>
        <v>10</v>
      </c>
      <c r="H161" s="398">
        <f>G161/L161</f>
        <v>10</v>
      </c>
      <c r="I161" s="394">
        <v>15</v>
      </c>
      <c r="J161" s="396">
        <f t="shared" si="51"/>
        <v>-18</v>
      </c>
      <c r="K161" s="411">
        <f t="shared" si="52"/>
        <v>-0.545454545454545</v>
      </c>
      <c r="L161" s="396">
        <v>1</v>
      </c>
    </row>
    <row r="162" s="356" customFormat="1" ht="15" spans="1:12">
      <c r="A162" s="446">
        <v>2013805</v>
      </c>
      <c r="B162" s="393" t="s">
        <v>234</v>
      </c>
      <c r="C162" s="395">
        <v>51</v>
      </c>
      <c r="D162" s="396">
        <v>50</v>
      </c>
      <c r="E162" s="396">
        <v>50</v>
      </c>
      <c r="F162" s="397"/>
      <c r="G162" s="395">
        <f t="shared" si="61"/>
        <v>50</v>
      </c>
      <c r="H162" s="398"/>
      <c r="I162" s="394" t="s">
        <v>156</v>
      </c>
      <c r="J162" s="396" t="str">
        <f t="shared" si="51"/>
        <v/>
      </c>
      <c r="K162" s="411" t="str">
        <f t="shared" si="52"/>
        <v/>
      </c>
      <c r="L162" s="396"/>
    </row>
    <row r="163" s="356" customFormat="1" ht="15" spans="1:12">
      <c r="A163" s="446">
        <v>2013808</v>
      </c>
      <c r="B163" s="393" t="s">
        <v>186</v>
      </c>
      <c r="C163" s="395"/>
      <c r="D163" s="396"/>
      <c r="E163" s="396"/>
      <c r="F163" s="397"/>
      <c r="G163" s="395"/>
      <c r="H163" s="398"/>
      <c r="I163" s="394" t="s">
        <v>156</v>
      </c>
      <c r="J163" s="396" t="str">
        <f t="shared" si="51"/>
        <v/>
      </c>
      <c r="K163" s="411" t="str">
        <f t="shared" si="52"/>
        <v/>
      </c>
      <c r="L163" s="396"/>
    </row>
    <row r="164" s="356" customFormat="1" ht="15" spans="1:12">
      <c r="A164" s="446">
        <v>2013812</v>
      </c>
      <c r="B164" s="393" t="s">
        <v>235</v>
      </c>
      <c r="C164" s="395"/>
      <c r="D164" s="396"/>
      <c r="E164" s="396"/>
      <c r="F164" s="397"/>
      <c r="G164" s="395">
        <f t="shared" si="61"/>
        <v>0</v>
      </c>
      <c r="H164" s="398"/>
      <c r="I164" s="394" t="s">
        <v>156</v>
      </c>
      <c r="J164" s="396" t="str">
        <f t="shared" si="51"/>
        <v/>
      </c>
      <c r="K164" s="411" t="str">
        <f t="shared" si="52"/>
        <v/>
      </c>
      <c r="L164" s="396"/>
    </row>
    <row r="165" s="356" customFormat="1" ht="15" spans="1:12">
      <c r="A165" s="447">
        <v>2013815</v>
      </c>
      <c r="B165" s="416" t="s">
        <v>236</v>
      </c>
      <c r="C165" s="395"/>
      <c r="D165" s="396">
        <v>4</v>
      </c>
      <c r="E165" s="396">
        <v>4</v>
      </c>
      <c r="F165" s="397"/>
      <c r="G165" s="395"/>
      <c r="H165" s="398"/>
      <c r="I165" s="394" t="s">
        <v>156</v>
      </c>
      <c r="J165" s="396" t="str">
        <f t="shared" si="51"/>
        <v/>
      </c>
      <c r="K165" s="411" t="str">
        <f t="shared" si="52"/>
        <v/>
      </c>
      <c r="L165" s="396"/>
    </row>
    <row r="166" s="356" customFormat="1" ht="15" spans="1:12">
      <c r="A166" s="446">
        <v>2013816</v>
      </c>
      <c r="B166" s="393" t="s">
        <v>237</v>
      </c>
      <c r="C166" s="395">
        <v>7</v>
      </c>
      <c r="D166" s="396"/>
      <c r="E166" s="396"/>
      <c r="F166" s="397"/>
      <c r="G166" s="395">
        <f t="shared" ref="G166:G168" si="62">E166-L166</f>
        <v>0</v>
      </c>
      <c r="H166" s="398"/>
      <c r="I166" s="394">
        <v>5</v>
      </c>
      <c r="J166" s="396">
        <f t="shared" si="51"/>
        <v>-2</v>
      </c>
      <c r="K166" s="411">
        <f t="shared" si="52"/>
        <v>-0.285714285714286</v>
      </c>
      <c r="L166" s="396"/>
    </row>
    <row r="167" s="356" customFormat="1" ht="15" spans="1:12">
      <c r="A167" s="446">
        <v>2013850</v>
      </c>
      <c r="B167" s="393" t="s">
        <v>162</v>
      </c>
      <c r="C167" s="395">
        <v>97</v>
      </c>
      <c r="D167" s="396">
        <v>80</v>
      </c>
      <c r="E167" s="396">
        <v>77</v>
      </c>
      <c r="F167" s="397">
        <f t="shared" ref="F167:F175" si="63">E167/D167</f>
        <v>0.9625</v>
      </c>
      <c r="G167" s="395">
        <f t="shared" si="62"/>
        <v>5</v>
      </c>
      <c r="H167" s="398">
        <f t="shared" ref="H167:H176" si="64">G167/L167</f>
        <v>0.0694444444444444</v>
      </c>
      <c r="I167" s="394">
        <v>80</v>
      </c>
      <c r="J167" s="396">
        <f t="shared" si="51"/>
        <v>-17</v>
      </c>
      <c r="K167" s="411">
        <f t="shared" si="52"/>
        <v>-0.175257731958763</v>
      </c>
      <c r="L167" s="396">
        <v>72</v>
      </c>
    </row>
    <row r="168" s="356" customFormat="1" ht="15" spans="1:12">
      <c r="A168" s="446">
        <v>2013899</v>
      </c>
      <c r="B168" s="393" t="s">
        <v>238</v>
      </c>
      <c r="C168" s="395">
        <v>72</v>
      </c>
      <c r="D168" s="396">
        <v>97</v>
      </c>
      <c r="E168" s="396">
        <v>97</v>
      </c>
      <c r="F168" s="397">
        <f t="shared" si="63"/>
        <v>1</v>
      </c>
      <c r="G168" s="395">
        <f t="shared" si="62"/>
        <v>38</v>
      </c>
      <c r="H168" s="398">
        <f t="shared" si="64"/>
        <v>0.644067796610169</v>
      </c>
      <c r="I168" s="394">
        <v>32</v>
      </c>
      <c r="J168" s="396">
        <f t="shared" si="51"/>
        <v>-40</v>
      </c>
      <c r="K168" s="411">
        <f t="shared" si="52"/>
        <v>-0.555555555555556</v>
      </c>
      <c r="L168" s="396">
        <v>59</v>
      </c>
    </row>
    <row r="169" s="356" customFormat="1" ht="15.75" spans="1:13">
      <c r="A169" s="389">
        <v>20140</v>
      </c>
      <c r="B169" s="414" t="s">
        <v>239</v>
      </c>
      <c r="C169" s="391">
        <v>0</v>
      </c>
      <c r="D169" s="386">
        <v>0</v>
      </c>
      <c r="E169" s="386">
        <v>0</v>
      </c>
      <c r="F169" s="387">
        <v>0</v>
      </c>
      <c r="G169" s="391">
        <v>0</v>
      </c>
      <c r="H169" s="388">
        <v>0</v>
      </c>
      <c r="I169" s="418">
        <f>SUM(I170:I171)</f>
        <v>94</v>
      </c>
      <c r="J169" s="386">
        <f t="shared" si="51"/>
        <v>94</v>
      </c>
      <c r="K169" s="409" t="str">
        <f t="shared" si="52"/>
        <v/>
      </c>
      <c r="L169" s="386"/>
      <c r="M169" s="356" t="s">
        <v>240</v>
      </c>
    </row>
    <row r="170" s="356" customFormat="1" ht="15" spans="1:12">
      <c r="A170" s="446">
        <v>2014001</v>
      </c>
      <c r="B170" s="393" t="s">
        <v>153</v>
      </c>
      <c r="C170" s="395"/>
      <c r="D170" s="396"/>
      <c r="E170" s="396"/>
      <c r="F170" s="397"/>
      <c r="G170" s="395"/>
      <c r="H170" s="398"/>
      <c r="I170" s="394">
        <v>62</v>
      </c>
      <c r="J170" s="396">
        <f t="shared" si="51"/>
        <v>62</v>
      </c>
      <c r="K170" s="411" t="str">
        <f t="shared" si="52"/>
        <v/>
      </c>
      <c r="L170" s="396"/>
    </row>
    <row r="171" s="356" customFormat="1" ht="15" spans="1:12">
      <c r="A171" s="446">
        <v>2014002</v>
      </c>
      <c r="B171" s="393" t="s">
        <v>154</v>
      </c>
      <c r="C171" s="395"/>
      <c r="D171" s="396"/>
      <c r="E171" s="396"/>
      <c r="F171" s="397"/>
      <c r="G171" s="395"/>
      <c r="H171" s="398"/>
      <c r="I171" s="394">
        <v>32</v>
      </c>
      <c r="J171" s="396">
        <f t="shared" si="51"/>
        <v>32</v>
      </c>
      <c r="K171" s="411" t="str">
        <f t="shared" si="52"/>
        <v/>
      </c>
      <c r="L171" s="396"/>
    </row>
    <row r="172" s="356" customFormat="1" ht="15.75" spans="1:12">
      <c r="A172" s="389">
        <v>20199</v>
      </c>
      <c r="B172" s="390" t="s">
        <v>241</v>
      </c>
      <c r="C172" s="391">
        <f>C173</f>
        <v>20</v>
      </c>
      <c r="D172" s="391">
        <f t="shared" ref="D172:I172" si="65">D173</f>
        <v>155</v>
      </c>
      <c r="E172" s="391">
        <f t="shared" si="65"/>
        <v>155</v>
      </c>
      <c r="F172" s="387">
        <f t="shared" si="63"/>
        <v>1</v>
      </c>
      <c r="G172" s="391">
        <f t="shared" ref="G172:G176" si="66">E172-L172</f>
        <v>149</v>
      </c>
      <c r="H172" s="388">
        <f t="shared" si="64"/>
        <v>24.8333333333333</v>
      </c>
      <c r="I172" s="391">
        <f t="shared" si="65"/>
        <v>100</v>
      </c>
      <c r="J172" s="386">
        <f t="shared" si="51"/>
        <v>80</v>
      </c>
      <c r="K172" s="409">
        <f t="shared" si="52"/>
        <v>4</v>
      </c>
      <c r="L172" s="391">
        <f>L173</f>
        <v>6</v>
      </c>
    </row>
    <row r="173" s="356" customFormat="1" ht="15" spans="1:12">
      <c r="A173" s="446">
        <v>2019999</v>
      </c>
      <c r="B173" s="399" t="s">
        <v>242</v>
      </c>
      <c r="C173" s="395">
        <v>20</v>
      </c>
      <c r="D173" s="395">
        <v>155</v>
      </c>
      <c r="E173" s="395">
        <v>155</v>
      </c>
      <c r="F173" s="397">
        <f t="shared" si="63"/>
        <v>1</v>
      </c>
      <c r="G173" s="395">
        <f t="shared" si="66"/>
        <v>149</v>
      </c>
      <c r="H173" s="398">
        <f t="shared" si="64"/>
        <v>24.8333333333333</v>
      </c>
      <c r="I173" s="394">
        <v>100</v>
      </c>
      <c r="J173" s="396">
        <f t="shared" si="51"/>
        <v>80</v>
      </c>
      <c r="K173" s="411">
        <f t="shared" si="52"/>
        <v>4</v>
      </c>
      <c r="L173" s="396">
        <v>6</v>
      </c>
    </row>
    <row r="174" s="356" customFormat="1" ht="15.75" spans="1:12">
      <c r="A174" s="428">
        <v>203</v>
      </c>
      <c r="B174" s="385" t="s">
        <v>243</v>
      </c>
      <c r="C174" s="386">
        <f>C175+C183</f>
        <v>413</v>
      </c>
      <c r="D174" s="386">
        <f>D175+D183</f>
        <v>386</v>
      </c>
      <c r="E174" s="386">
        <v>374</v>
      </c>
      <c r="F174" s="387">
        <f t="shared" si="63"/>
        <v>0.968911917098446</v>
      </c>
      <c r="G174" s="391">
        <f t="shared" si="66"/>
        <v>39</v>
      </c>
      <c r="H174" s="388">
        <f t="shared" si="64"/>
        <v>0.116417910447761</v>
      </c>
      <c r="I174" s="386">
        <f>I175+I183</f>
        <v>387</v>
      </c>
      <c r="J174" s="386">
        <f t="shared" si="51"/>
        <v>-26</v>
      </c>
      <c r="K174" s="409">
        <f t="shared" si="52"/>
        <v>-0.062953995157385</v>
      </c>
      <c r="L174" s="386">
        <f>L175+L183</f>
        <v>335</v>
      </c>
    </row>
    <row r="175" s="356" customFormat="1" ht="15.75" spans="1:12">
      <c r="A175" s="389">
        <v>20306</v>
      </c>
      <c r="B175" s="390" t="s">
        <v>244</v>
      </c>
      <c r="C175" s="391">
        <f>SUM(C176:C182)</f>
        <v>53</v>
      </c>
      <c r="D175" s="391">
        <f>SUM(D176:D182)</f>
        <v>64</v>
      </c>
      <c r="E175" s="391">
        <v>59</v>
      </c>
      <c r="F175" s="387">
        <f t="shared" si="63"/>
        <v>0.921875</v>
      </c>
      <c r="G175" s="391">
        <f t="shared" si="66"/>
        <v>-133</v>
      </c>
      <c r="H175" s="388">
        <f t="shared" si="64"/>
        <v>-0.692708333333333</v>
      </c>
      <c r="I175" s="391">
        <f>SUM(I176:I182)</f>
        <v>43</v>
      </c>
      <c r="J175" s="386">
        <f t="shared" si="51"/>
        <v>-10</v>
      </c>
      <c r="K175" s="409">
        <f t="shared" si="52"/>
        <v>-0.188679245283019</v>
      </c>
      <c r="L175" s="391">
        <f>SUM(L176:L182)</f>
        <v>192</v>
      </c>
    </row>
    <row r="176" s="356" customFormat="1" ht="15" spans="1:12">
      <c r="A176" s="446">
        <v>2030601</v>
      </c>
      <c r="B176" s="399" t="s">
        <v>245</v>
      </c>
      <c r="C176" s="395"/>
      <c r="D176" s="395"/>
      <c r="E176" s="396"/>
      <c r="F176" s="397"/>
      <c r="G176" s="395">
        <f t="shared" si="66"/>
        <v>-67</v>
      </c>
      <c r="H176" s="398">
        <f t="shared" si="64"/>
        <v>-1</v>
      </c>
      <c r="I176" s="394" t="s">
        <v>156</v>
      </c>
      <c r="J176" s="396" t="str">
        <f t="shared" si="51"/>
        <v/>
      </c>
      <c r="K176" s="411" t="str">
        <f t="shared" si="52"/>
        <v/>
      </c>
      <c r="L176" s="396">
        <v>67</v>
      </c>
    </row>
    <row r="177" s="356" customFormat="1" ht="15" spans="1:12">
      <c r="A177" s="446">
        <v>2030602</v>
      </c>
      <c r="B177" s="393" t="s">
        <v>246</v>
      </c>
      <c r="C177" s="395"/>
      <c r="D177" s="395"/>
      <c r="E177" s="396"/>
      <c r="F177" s="397"/>
      <c r="G177" s="395"/>
      <c r="H177" s="398"/>
      <c r="I177" s="394" t="s">
        <v>156</v>
      </c>
      <c r="J177" s="396" t="str">
        <f t="shared" si="51"/>
        <v/>
      </c>
      <c r="K177" s="411" t="str">
        <f t="shared" si="52"/>
        <v/>
      </c>
      <c r="L177" s="396"/>
    </row>
    <row r="178" s="356" customFormat="1" ht="15" spans="1:12">
      <c r="A178" s="446">
        <v>2030603</v>
      </c>
      <c r="B178" s="393" t="s">
        <v>247</v>
      </c>
      <c r="C178" s="395">
        <v>9</v>
      </c>
      <c r="D178" s="395">
        <v>9</v>
      </c>
      <c r="E178" s="396">
        <v>9</v>
      </c>
      <c r="F178" s="397">
        <f t="shared" ref="F178:F191" si="67">E178/D178</f>
        <v>1</v>
      </c>
      <c r="G178" s="395">
        <f t="shared" ref="G178:G195" si="68">E178-L178</f>
        <v>1</v>
      </c>
      <c r="H178" s="398">
        <f t="shared" ref="H178:H187" si="69">G178/L178</f>
        <v>0.125</v>
      </c>
      <c r="I178" s="394" t="s">
        <v>156</v>
      </c>
      <c r="J178" s="396" t="str">
        <f t="shared" si="51"/>
        <v/>
      </c>
      <c r="K178" s="411" t="str">
        <f t="shared" si="52"/>
        <v/>
      </c>
      <c r="L178" s="396">
        <v>8</v>
      </c>
    </row>
    <row r="179" s="356" customFormat="1" ht="15" spans="1:12">
      <c r="A179" s="446">
        <v>2030604</v>
      </c>
      <c r="B179" s="393" t="s">
        <v>248</v>
      </c>
      <c r="C179" s="395"/>
      <c r="D179" s="395"/>
      <c r="E179" s="396"/>
      <c r="F179" s="397"/>
      <c r="G179" s="395"/>
      <c r="H179" s="398"/>
      <c r="I179" s="394" t="s">
        <v>156</v>
      </c>
      <c r="J179" s="396" t="str">
        <f t="shared" si="51"/>
        <v/>
      </c>
      <c r="K179" s="411" t="str">
        <f t="shared" si="52"/>
        <v/>
      </c>
      <c r="L179" s="396"/>
    </row>
    <row r="180" s="356" customFormat="1" ht="15" spans="1:12">
      <c r="A180" s="446">
        <v>2030607</v>
      </c>
      <c r="B180" s="399" t="s">
        <v>249</v>
      </c>
      <c r="C180" s="395">
        <v>44</v>
      </c>
      <c r="D180" s="395">
        <v>55</v>
      </c>
      <c r="E180" s="396">
        <v>50</v>
      </c>
      <c r="F180" s="397">
        <f t="shared" si="67"/>
        <v>0.909090909090909</v>
      </c>
      <c r="G180" s="395">
        <f t="shared" si="68"/>
        <v>-67</v>
      </c>
      <c r="H180" s="398">
        <f t="shared" si="69"/>
        <v>-0.572649572649573</v>
      </c>
      <c r="I180" s="394">
        <v>43</v>
      </c>
      <c r="J180" s="396">
        <f t="shared" si="51"/>
        <v>-1</v>
      </c>
      <c r="K180" s="411">
        <f t="shared" si="52"/>
        <v>-0.0227272727272727</v>
      </c>
      <c r="L180" s="396">
        <v>117</v>
      </c>
    </row>
    <row r="181" s="356" customFormat="1" ht="15.75" spans="1:12">
      <c r="A181" s="446">
        <v>2030608</v>
      </c>
      <c r="B181" s="399" t="s">
        <v>250</v>
      </c>
      <c r="C181" s="395"/>
      <c r="D181" s="395"/>
      <c r="E181" s="396"/>
      <c r="F181" s="387"/>
      <c r="G181" s="391"/>
      <c r="H181" s="398"/>
      <c r="I181" s="394" t="s">
        <v>156</v>
      </c>
      <c r="J181" s="396" t="str">
        <f t="shared" si="51"/>
        <v/>
      </c>
      <c r="K181" s="411" t="str">
        <f t="shared" si="52"/>
        <v/>
      </c>
      <c r="L181" s="396"/>
    </row>
    <row r="182" s="356" customFormat="1" ht="15.75" spans="1:12">
      <c r="A182" s="446">
        <v>2030699</v>
      </c>
      <c r="B182" s="399" t="s">
        <v>251</v>
      </c>
      <c r="C182" s="395"/>
      <c r="D182" s="395"/>
      <c r="E182" s="396"/>
      <c r="F182" s="387"/>
      <c r="G182" s="391"/>
      <c r="H182" s="398"/>
      <c r="I182" s="394" t="s">
        <v>156</v>
      </c>
      <c r="J182" s="396" t="str">
        <f t="shared" si="51"/>
        <v/>
      </c>
      <c r="K182" s="411" t="str">
        <f t="shared" si="52"/>
        <v/>
      </c>
      <c r="L182" s="396"/>
    </row>
    <row r="183" s="356" customFormat="1" ht="15.75" spans="1:12">
      <c r="A183" s="389">
        <v>20399</v>
      </c>
      <c r="B183" s="390" t="s">
        <v>252</v>
      </c>
      <c r="C183" s="391">
        <f>C184</f>
        <v>360</v>
      </c>
      <c r="D183" s="391">
        <f>D184</f>
        <v>322</v>
      </c>
      <c r="E183" s="391">
        <v>315</v>
      </c>
      <c r="F183" s="387">
        <f t="shared" si="67"/>
        <v>0.978260869565217</v>
      </c>
      <c r="G183" s="391">
        <f t="shared" si="68"/>
        <v>172</v>
      </c>
      <c r="H183" s="388">
        <f t="shared" si="69"/>
        <v>1.2027972027972</v>
      </c>
      <c r="I183" s="391">
        <f>I184</f>
        <v>344</v>
      </c>
      <c r="J183" s="386">
        <f t="shared" si="51"/>
        <v>-16</v>
      </c>
      <c r="K183" s="409">
        <f t="shared" si="52"/>
        <v>-0.0444444444444444</v>
      </c>
      <c r="L183" s="391">
        <f>L184</f>
        <v>143</v>
      </c>
    </row>
    <row r="184" s="193" customFormat="1" ht="15" spans="1:12">
      <c r="A184" s="446">
        <v>2039999</v>
      </c>
      <c r="B184" s="399" t="s">
        <v>253</v>
      </c>
      <c r="C184" s="395">
        <v>360</v>
      </c>
      <c r="D184" s="395">
        <v>322</v>
      </c>
      <c r="E184" s="396">
        <v>315</v>
      </c>
      <c r="F184" s="397">
        <f t="shared" si="67"/>
        <v>0.978260869565217</v>
      </c>
      <c r="G184" s="395">
        <f t="shared" si="68"/>
        <v>172</v>
      </c>
      <c r="H184" s="398">
        <f t="shared" si="69"/>
        <v>1.2027972027972</v>
      </c>
      <c r="I184" s="394">
        <v>344</v>
      </c>
      <c r="J184" s="396">
        <f t="shared" si="51"/>
        <v>-16</v>
      </c>
      <c r="K184" s="411">
        <f t="shared" si="52"/>
        <v>-0.0444444444444444</v>
      </c>
      <c r="L184" s="396">
        <v>143</v>
      </c>
    </row>
    <row r="185" s="356" customFormat="1" ht="15.75" spans="1:12">
      <c r="A185" s="428">
        <v>204</v>
      </c>
      <c r="B185" s="385" t="s">
        <v>254</v>
      </c>
      <c r="C185" s="386">
        <f>C186+C189+C200+C208+C217+C231+C232+C233+C234+C235</f>
        <v>10198</v>
      </c>
      <c r="D185" s="386">
        <f>D186+D189+D200+D208+D217+D231+D232+D233+D234+D235</f>
        <v>10436</v>
      </c>
      <c r="E185" s="386">
        <v>10099</v>
      </c>
      <c r="F185" s="387">
        <f t="shared" si="67"/>
        <v>0.967707934074358</v>
      </c>
      <c r="G185" s="391">
        <f t="shared" si="68"/>
        <v>158</v>
      </c>
      <c r="H185" s="388">
        <f t="shared" si="69"/>
        <v>0.0158937732622473</v>
      </c>
      <c r="I185" s="386">
        <f>I186+I189+I200+I208+I217+I231+I232+I233+I234+I235</f>
        <v>7474</v>
      </c>
      <c r="J185" s="386">
        <f t="shared" si="51"/>
        <v>-2724</v>
      </c>
      <c r="K185" s="409">
        <f t="shared" si="52"/>
        <v>-0.267111198274171</v>
      </c>
      <c r="L185" s="386">
        <f>L186+L189+L200+L208+L217+L231+L232+L233+L234+L235</f>
        <v>9941</v>
      </c>
    </row>
    <row r="186" s="356" customFormat="1" ht="15.75" spans="1:12">
      <c r="A186" s="389">
        <v>20401</v>
      </c>
      <c r="B186" s="390" t="s">
        <v>255</v>
      </c>
      <c r="C186" s="391">
        <f>C187+C188</f>
        <v>150</v>
      </c>
      <c r="D186" s="391">
        <f>D187+D188</f>
        <v>161</v>
      </c>
      <c r="E186" s="391">
        <v>150</v>
      </c>
      <c r="F186" s="387">
        <f t="shared" si="67"/>
        <v>0.93167701863354</v>
      </c>
      <c r="G186" s="391">
        <f t="shared" si="68"/>
        <v>63</v>
      </c>
      <c r="H186" s="388">
        <f t="shared" si="69"/>
        <v>0.724137931034483</v>
      </c>
      <c r="I186" s="391">
        <f>SUM(I187:I188)</f>
        <v>40</v>
      </c>
      <c r="J186" s="386">
        <f t="shared" si="51"/>
        <v>-110</v>
      </c>
      <c r="K186" s="409">
        <f t="shared" si="52"/>
        <v>-0.733333333333333</v>
      </c>
      <c r="L186" s="391">
        <f>L187+L188</f>
        <v>87</v>
      </c>
    </row>
    <row r="187" s="356" customFormat="1" ht="15" spans="1:12">
      <c r="A187" s="446">
        <v>2040101</v>
      </c>
      <c r="B187" s="393" t="s">
        <v>256</v>
      </c>
      <c r="C187" s="395">
        <v>5</v>
      </c>
      <c r="D187" s="395">
        <v>5</v>
      </c>
      <c r="E187" s="396">
        <v>5</v>
      </c>
      <c r="F187" s="397">
        <f t="shared" si="67"/>
        <v>1</v>
      </c>
      <c r="G187" s="395">
        <f t="shared" si="68"/>
        <v>-27</v>
      </c>
      <c r="H187" s="398">
        <f t="shared" si="69"/>
        <v>-0.84375</v>
      </c>
      <c r="I187" s="394">
        <v>40</v>
      </c>
      <c r="J187" s="396">
        <f t="shared" si="51"/>
        <v>35</v>
      </c>
      <c r="K187" s="411">
        <f t="shared" si="52"/>
        <v>7</v>
      </c>
      <c r="L187" s="396">
        <v>32</v>
      </c>
    </row>
    <row r="188" s="356" customFormat="1" ht="15.75" spans="1:12">
      <c r="A188" s="446">
        <v>2040199</v>
      </c>
      <c r="B188" s="399" t="s">
        <v>257</v>
      </c>
      <c r="C188" s="395">
        <v>145</v>
      </c>
      <c r="D188" s="395">
        <v>156</v>
      </c>
      <c r="E188" s="396">
        <v>145</v>
      </c>
      <c r="F188" s="397">
        <f t="shared" si="67"/>
        <v>0.92948717948718</v>
      </c>
      <c r="G188" s="395">
        <f t="shared" si="68"/>
        <v>90</v>
      </c>
      <c r="H188" s="388"/>
      <c r="I188" s="394" t="s">
        <v>156</v>
      </c>
      <c r="J188" s="396" t="str">
        <f t="shared" si="51"/>
        <v/>
      </c>
      <c r="K188" s="411" t="str">
        <f t="shared" si="52"/>
        <v/>
      </c>
      <c r="L188" s="396">
        <v>55</v>
      </c>
    </row>
    <row r="189" s="356" customFormat="1" ht="15.75" spans="1:12">
      <c r="A189" s="389">
        <v>20402</v>
      </c>
      <c r="B189" s="390" t="s">
        <v>258</v>
      </c>
      <c r="C189" s="391">
        <f>SUM(C190:C199)</f>
        <v>8485</v>
      </c>
      <c r="D189" s="391">
        <f>SUM(D190:D199)</f>
        <v>8294</v>
      </c>
      <c r="E189" s="391">
        <v>8122</v>
      </c>
      <c r="F189" s="387">
        <f t="shared" si="67"/>
        <v>0.979262117193152</v>
      </c>
      <c r="G189" s="391">
        <f t="shared" si="68"/>
        <v>1093</v>
      </c>
      <c r="H189" s="388">
        <f t="shared" ref="H189:H191" si="70">G189/L189</f>
        <v>0.155498648456395</v>
      </c>
      <c r="I189" s="391">
        <f>SUM(I190:I199)</f>
        <v>5992</v>
      </c>
      <c r="J189" s="386">
        <f t="shared" si="51"/>
        <v>-2493</v>
      </c>
      <c r="K189" s="409">
        <f t="shared" si="52"/>
        <v>-0.293812610489098</v>
      </c>
      <c r="L189" s="391">
        <f>SUM(L190:L199)</f>
        <v>7029</v>
      </c>
    </row>
    <row r="190" s="356" customFormat="1" ht="15" spans="1:12">
      <c r="A190" s="446">
        <v>2040201</v>
      </c>
      <c r="B190" s="399" t="s">
        <v>153</v>
      </c>
      <c r="C190" s="395">
        <v>6030</v>
      </c>
      <c r="D190" s="396">
        <v>5135</v>
      </c>
      <c r="E190" s="396">
        <v>5025</v>
      </c>
      <c r="F190" s="397">
        <f t="shared" si="67"/>
        <v>0.978578383641675</v>
      </c>
      <c r="G190" s="395">
        <f t="shared" si="68"/>
        <v>734</v>
      </c>
      <c r="H190" s="398">
        <f t="shared" si="70"/>
        <v>0.171055697972501</v>
      </c>
      <c r="I190" s="394">
        <v>3480</v>
      </c>
      <c r="J190" s="396">
        <f t="shared" si="51"/>
        <v>-2550</v>
      </c>
      <c r="K190" s="411">
        <f t="shared" si="52"/>
        <v>-0.422885572139304</v>
      </c>
      <c r="L190" s="396">
        <v>4291</v>
      </c>
    </row>
    <row r="191" s="356" customFormat="1" ht="15" spans="1:12">
      <c r="A191" s="446">
        <v>2040202</v>
      </c>
      <c r="B191" s="399" t="s">
        <v>154</v>
      </c>
      <c r="C191" s="395">
        <v>1094</v>
      </c>
      <c r="D191" s="396">
        <v>1169</v>
      </c>
      <c r="E191" s="396">
        <v>1113</v>
      </c>
      <c r="F191" s="397">
        <f t="shared" si="67"/>
        <v>0.952095808383233</v>
      </c>
      <c r="G191" s="395">
        <f t="shared" si="68"/>
        <v>343</v>
      </c>
      <c r="H191" s="398">
        <f t="shared" si="70"/>
        <v>0.445454545454545</v>
      </c>
      <c r="I191" s="394">
        <v>2512</v>
      </c>
      <c r="J191" s="396">
        <f t="shared" si="51"/>
        <v>1418</v>
      </c>
      <c r="K191" s="411">
        <f t="shared" si="52"/>
        <v>1.29616087751371</v>
      </c>
      <c r="L191" s="396">
        <v>770</v>
      </c>
    </row>
    <row r="192" s="356" customFormat="1" ht="15" spans="1:12">
      <c r="A192" s="446">
        <v>2040203</v>
      </c>
      <c r="B192" s="399" t="s">
        <v>155</v>
      </c>
      <c r="C192" s="395"/>
      <c r="D192" s="396"/>
      <c r="E192" s="396"/>
      <c r="F192" s="397"/>
      <c r="G192" s="395">
        <f t="shared" si="68"/>
        <v>0</v>
      </c>
      <c r="H192" s="398"/>
      <c r="I192" s="394" t="s">
        <v>156</v>
      </c>
      <c r="J192" s="396" t="str">
        <f t="shared" si="51"/>
        <v/>
      </c>
      <c r="K192" s="411" t="str">
        <f t="shared" si="52"/>
        <v/>
      </c>
      <c r="L192" s="396"/>
    </row>
    <row r="193" s="356" customFormat="1" ht="15" spans="1:12">
      <c r="A193" s="446">
        <v>2040219</v>
      </c>
      <c r="B193" s="399" t="s">
        <v>186</v>
      </c>
      <c r="C193" s="395"/>
      <c r="D193" s="396"/>
      <c r="E193" s="396"/>
      <c r="F193" s="397"/>
      <c r="G193" s="395">
        <f t="shared" si="68"/>
        <v>-44</v>
      </c>
      <c r="H193" s="398">
        <f t="shared" ref="H193:H195" si="71">G193/L193</f>
        <v>-1</v>
      </c>
      <c r="I193" s="394" t="s">
        <v>156</v>
      </c>
      <c r="J193" s="396" t="str">
        <f t="shared" si="51"/>
        <v/>
      </c>
      <c r="K193" s="411" t="str">
        <f t="shared" si="52"/>
        <v/>
      </c>
      <c r="L193" s="396">
        <v>44</v>
      </c>
    </row>
    <row r="194" s="356" customFormat="1" ht="15" spans="1:12">
      <c r="A194" s="446">
        <v>2040220</v>
      </c>
      <c r="B194" s="399" t="s">
        <v>259</v>
      </c>
      <c r="C194" s="395"/>
      <c r="D194" s="396"/>
      <c r="E194" s="396"/>
      <c r="F194" s="397"/>
      <c r="G194" s="395">
        <f t="shared" si="68"/>
        <v>-605</v>
      </c>
      <c r="H194" s="398">
        <f t="shared" si="71"/>
        <v>-1</v>
      </c>
      <c r="I194" s="394" t="s">
        <v>156</v>
      </c>
      <c r="J194" s="396" t="str">
        <f t="shared" si="51"/>
        <v/>
      </c>
      <c r="K194" s="411" t="str">
        <f t="shared" si="52"/>
        <v/>
      </c>
      <c r="L194" s="396">
        <v>605</v>
      </c>
    </row>
    <row r="195" s="356" customFormat="1" ht="15" spans="1:12">
      <c r="A195" s="446">
        <v>2040221</v>
      </c>
      <c r="B195" s="399" t="s">
        <v>260</v>
      </c>
      <c r="C195" s="395">
        <v>71</v>
      </c>
      <c r="D195" s="396">
        <v>30</v>
      </c>
      <c r="E195" s="396">
        <v>24</v>
      </c>
      <c r="F195" s="397">
        <f t="shared" ref="F195:F202" si="72">E195/D195</f>
        <v>0.8</v>
      </c>
      <c r="G195" s="395">
        <f t="shared" si="68"/>
        <v>10</v>
      </c>
      <c r="H195" s="398">
        <f t="shared" si="71"/>
        <v>0.714285714285714</v>
      </c>
      <c r="I195" s="394" t="s">
        <v>156</v>
      </c>
      <c r="J195" s="396" t="str">
        <f t="shared" si="51"/>
        <v/>
      </c>
      <c r="K195" s="411" t="str">
        <f t="shared" si="52"/>
        <v/>
      </c>
      <c r="L195" s="396">
        <v>14</v>
      </c>
    </row>
    <row r="196" s="356" customFormat="1" ht="15" spans="1:12">
      <c r="A196" s="446">
        <v>2040222</v>
      </c>
      <c r="B196" s="399" t="s">
        <v>261</v>
      </c>
      <c r="C196" s="395"/>
      <c r="D196" s="396"/>
      <c r="E196" s="396"/>
      <c r="F196" s="397"/>
      <c r="G196" s="395"/>
      <c r="H196" s="398"/>
      <c r="I196" s="394" t="s">
        <v>156</v>
      </c>
      <c r="J196" s="396" t="str">
        <f t="shared" si="51"/>
        <v/>
      </c>
      <c r="K196" s="411" t="str">
        <f t="shared" si="52"/>
        <v/>
      </c>
      <c r="L196" s="396"/>
    </row>
    <row r="197" s="356" customFormat="1" ht="15" spans="1:12">
      <c r="A197" s="446">
        <v>2040223</v>
      </c>
      <c r="B197" s="399" t="s">
        <v>262</v>
      </c>
      <c r="C197" s="395"/>
      <c r="D197" s="396"/>
      <c r="E197" s="396"/>
      <c r="F197" s="397"/>
      <c r="G197" s="395"/>
      <c r="H197" s="398"/>
      <c r="I197" s="394" t="s">
        <v>156</v>
      </c>
      <c r="J197" s="396" t="str">
        <f t="shared" si="51"/>
        <v/>
      </c>
      <c r="K197" s="411" t="str">
        <f t="shared" si="52"/>
        <v/>
      </c>
      <c r="L197" s="396"/>
    </row>
    <row r="198" s="356" customFormat="1" ht="15" spans="1:12">
      <c r="A198" s="446">
        <v>2040250</v>
      </c>
      <c r="B198" s="399" t="s">
        <v>162</v>
      </c>
      <c r="C198" s="395"/>
      <c r="D198" s="396">
        <v>4</v>
      </c>
      <c r="E198" s="396">
        <v>4</v>
      </c>
      <c r="F198" s="397">
        <f t="shared" si="72"/>
        <v>1</v>
      </c>
      <c r="G198" s="395">
        <f t="shared" ref="G198:G219" si="73">E198-L198</f>
        <v>4</v>
      </c>
      <c r="H198" s="398"/>
      <c r="I198" s="394" t="s">
        <v>156</v>
      </c>
      <c r="J198" s="396" t="str">
        <f t="shared" si="51"/>
        <v/>
      </c>
      <c r="K198" s="411" t="str">
        <f t="shared" si="52"/>
        <v/>
      </c>
      <c r="L198" s="396"/>
    </row>
    <row r="199" s="356" customFormat="1" ht="15" spans="1:12">
      <c r="A199" s="446">
        <v>2040299</v>
      </c>
      <c r="B199" s="399" t="s">
        <v>263</v>
      </c>
      <c r="C199" s="395">
        <v>1290</v>
      </c>
      <c r="D199" s="396">
        <v>1956</v>
      </c>
      <c r="E199" s="396">
        <v>1956</v>
      </c>
      <c r="F199" s="397">
        <f t="shared" si="72"/>
        <v>1</v>
      </c>
      <c r="G199" s="395">
        <f t="shared" si="73"/>
        <v>651</v>
      </c>
      <c r="H199" s="398">
        <f t="shared" ref="H199:H202" si="74">G199/L199</f>
        <v>0.498850574712644</v>
      </c>
      <c r="I199" s="394" t="s">
        <v>156</v>
      </c>
      <c r="J199" s="396" t="str">
        <f t="shared" ref="J199:J230" si="75">IFERROR(I199-C199,"")</f>
        <v/>
      </c>
      <c r="K199" s="411" t="str">
        <f t="shared" ref="K199:K262" si="76">IFERROR(J199/C199,"")</f>
        <v/>
      </c>
      <c r="L199" s="396">
        <v>1305</v>
      </c>
    </row>
    <row r="200" s="356" customFormat="1" ht="15.75" spans="1:12">
      <c r="A200" s="389">
        <v>20404</v>
      </c>
      <c r="B200" s="390" t="s">
        <v>264</v>
      </c>
      <c r="C200" s="391">
        <f>SUM(C201:C207)</f>
        <v>289</v>
      </c>
      <c r="D200" s="391">
        <f>SUM(D201:D207)</f>
        <v>375</v>
      </c>
      <c r="E200" s="391">
        <v>342</v>
      </c>
      <c r="F200" s="387">
        <f t="shared" si="72"/>
        <v>0.912</v>
      </c>
      <c r="G200" s="391">
        <f t="shared" si="73"/>
        <v>-345</v>
      </c>
      <c r="H200" s="388">
        <f t="shared" si="74"/>
        <v>-0.502183406113537</v>
      </c>
      <c r="I200" s="391">
        <f>SUM(I201:I207)</f>
        <v>0</v>
      </c>
      <c r="J200" s="386">
        <f t="shared" si="75"/>
        <v>-289</v>
      </c>
      <c r="K200" s="409">
        <f t="shared" si="76"/>
        <v>-1</v>
      </c>
      <c r="L200" s="391">
        <f>SUM(L201:L207)</f>
        <v>687</v>
      </c>
    </row>
    <row r="201" s="356" customFormat="1" ht="15" spans="1:12">
      <c r="A201" s="446">
        <v>2040401</v>
      </c>
      <c r="B201" s="393" t="s">
        <v>153</v>
      </c>
      <c r="C201" s="395">
        <v>289</v>
      </c>
      <c r="D201" s="396">
        <v>243</v>
      </c>
      <c r="E201" s="396">
        <v>212</v>
      </c>
      <c r="F201" s="397">
        <f t="shared" si="72"/>
        <v>0.872427983539095</v>
      </c>
      <c r="G201" s="395">
        <f t="shared" si="73"/>
        <v>-192</v>
      </c>
      <c r="H201" s="398">
        <f t="shared" si="74"/>
        <v>-0.475247524752475</v>
      </c>
      <c r="I201" s="394" t="s">
        <v>156</v>
      </c>
      <c r="J201" s="396" t="str">
        <f t="shared" si="75"/>
        <v/>
      </c>
      <c r="K201" s="411" t="str">
        <f t="shared" si="76"/>
        <v/>
      </c>
      <c r="L201" s="396">
        <v>404</v>
      </c>
    </row>
    <row r="202" s="356" customFormat="1" ht="15" spans="1:12">
      <c r="A202" s="446">
        <v>2040402</v>
      </c>
      <c r="B202" s="393" t="s">
        <v>154</v>
      </c>
      <c r="C202" s="395"/>
      <c r="D202" s="396">
        <v>70</v>
      </c>
      <c r="E202" s="396">
        <v>70</v>
      </c>
      <c r="F202" s="397">
        <f t="shared" si="72"/>
        <v>1</v>
      </c>
      <c r="G202" s="395">
        <f t="shared" si="73"/>
        <v>-9</v>
      </c>
      <c r="H202" s="398">
        <f t="shared" si="74"/>
        <v>-0.113924050632911</v>
      </c>
      <c r="I202" s="394" t="s">
        <v>156</v>
      </c>
      <c r="J202" s="396" t="str">
        <f t="shared" si="75"/>
        <v/>
      </c>
      <c r="K202" s="411" t="str">
        <f t="shared" si="76"/>
        <v/>
      </c>
      <c r="L202" s="396">
        <v>79</v>
      </c>
    </row>
    <row r="203" s="356" customFormat="1" ht="15" spans="1:12">
      <c r="A203" s="446">
        <v>2040403</v>
      </c>
      <c r="B203" s="399" t="s">
        <v>155</v>
      </c>
      <c r="C203" s="395"/>
      <c r="D203" s="396"/>
      <c r="E203" s="396"/>
      <c r="F203" s="397"/>
      <c r="G203" s="395">
        <f t="shared" si="73"/>
        <v>0</v>
      </c>
      <c r="H203" s="398"/>
      <c r="I203" s="394" t="s">
        <v>156</v>
      </c>
      <c r="J203" s="396" t="str">
        <f t="shared" si="75"/>
        <v/>
      </c>
      <c r="K203" s="411" t="str">
        <f t="shared" si="76"/>
        <v/>
      </c>
      <c r="L203" s="396"/>
    </row>
    <row r="204" s="356" customFormat="1" ht="15" spans="1:12">
      <c r="A204" s="446">
        <v>2040409</v>
      </c>
      <c r="B204" s="399" t="s">
        <v>265</v>
      </c>
      <c r="C204" s="395"/>
      <c r="D204" s="396"/>
      <c r="E204" s="396"/>
      <c r="F204" s="397"/>
      <c r="G204" s="395">
        <f t="shared" si="73"/>
        <v>0</v>
      </c>
      <c r="H204" s="398"/>
      <c r="I204" s="394" t="s">
        <v>156</v>
      </c>
      <c r="J204" s="396" t="str">
        <f t="shared" si="75"/>
        <v/>
      </c>
      <c r="K204" s="411" t="str">
        <f t="shared" si="76"/>
        <v/>
      </c>
      <c r="L204" s="396"/>
    </row>
    <row r="205" s="356" customFormat="1" ht="15" spans="1:12">
      <c r="A205" s="446">
        <v>2040410</v>
      </c>
      <c r="B205" s="399" t="s">
        <v>266</v>
      </c>
      <c r="C205" s="395"/>
      <c r="D205" s="396"/>
      <c r="E205" s="396"/>
      <c r="F205" s="397"/>
      <c r="G205" s="395">
        <f t="shared" si="73"/>
        <v>-50</v>
      </c>
      <c r="H205" s="398">
        <f t="shared" ref="H205:H210" si="77">G205/L205</f>
        <v>-1</v>
      </c>
      <c r="I205" s="394" t="s">
        <v>156</v>
      </c>
      <c r="J205" s="396" t="str">
        <f t="shared" si="75"/>
        <v/>
      </c>
      <c r="K205" s="411" t="str">
        <f t="shared" si="76"/>
        <v/>
      </c>
      <c r="L205" s="396">
        <v>50</v>
      </c>
    </row>
    <row r="206" s="356" customFormat="1" ht="15" spans="1:12">
      <c r="A206" s="446">
        <v>2040450</v>
      </c>
      <c r="B206" s="399" t="s">
        <v>162</v>
      </c>
      <c r="C206" s="395"/>
      <c r="D206" s="396"/>
      <c r="E206" s="396"/>
      <c r="F206" s="397"/>
      <c r="G206" s="395">
        <f t="shared" si="73"/>
        <v>0</v>
      </c>
      <c r="H206" s="398"/>
      <c r="I206" s="394" t="s">
        <v>156</v>
      </c>
      <c r="J206" s="396" t="str">
        <f t="shared" si="75"/>
        <v/>
      </c>
      <c r="K206" s="411" t="str">
        <f t="shared" si="76"/>
        <v/>
      </c>
      <c r="L206" s="396"/>
    </row>
    <row r="207" s="356" customFormat="1" ht="15" spans="1:12">
      <c r="A207" s="446">
        <v>2040499</v>
      </c>
      <c r="B207" s="399" t="s">
        <v>267</v>
      </c>
      <c r="C207" s="395"/>
      <c r="D207" s="396">
        <v>62</v>
      </c>
      <c r="E207" s="396">
        <v>60</v>
      </c>
      <c r="F207" s="397">
        <f t="shared" ref="F207:F210" si="78">E207/D207</f>
        <v>0.967741935483871</v>
      </c>
      <c r="G207" s="395">
        <f t="shared" si="73"/>
        <v>-94</v>
      </c>
      <c r="H207" s="398">
        <f t="shared" si="77"/>
        <v>-0.61038961038961</v>
      </c>
      <c r="I207" s="394" t="s">
        <v>156</v>
      </c>
      <c r="J207" s="396" t="str">
        <f t="shared" si="75"/>
        <v/>
      </c>
      <c r="K207" s="411" t="str">
        <f t="shared" si="76"/>
        <v/>
      </c>
      <c r="L207" s="396">
        <v>154</v>
      </c>
    </row>
    <row r="208" s="356" customFormat="1" ht="15.75" spans="1:12">
      <c r="A208" s="389">
        <v>20405</v>
      </c>
      <c r="B208" s="390" t="s">
        <v>268</v>
      </c>
      <c r="C208" s="391">
        <f>SUM(C209:C216)</f>
        <v>347</v>
      </c>
      <c r="D208" s="391">
        <f>SUM(D209:D216)</f>
        <v>605</v>
      </c>
      <c r="E208" s="391">
        <v>557</v>
      </c>
      <c r="F208" s="387">
        <f t="shared" si="78"/>
        <v>0.920661157024793</v>
      </c>
      <c r="G208" s="391">
        <f t="shared" si="73"/>
        <v>-771</v>
      </c>
      <c r="H208" s="388">
        <f t="shared" si="77"/>
        <v>-0.580572289156627</v>
      </c>
      <c r="I208" s="391">
        <f>SUM(I209:I216)</f>
        <v>0</v>
      </c>
      <c r="J208" s="386">
        <f t="shared" si="75"/>
        <v>-347</v>
      </c>
      <c r="K208" s="409">
        <f t="shared" si="76"/>
        <v>-1</v>
      </c>
      <c r="L208" s="391">
        <f>SUM(L209:L216)</f>
        <v>1328</v>
      </c>
    </row>
    <row r="209" s="356" customFormat="1" ht="15" spans="1:12">
      <c r="A209" s="446">
        <v>2040501</v>
      </c>
      <c r="B209" s="393" t="s">
        <v>153</v>
      </c>
      <c r="C209" s="395">
        <v>247</v>
      </c>
      <c r="D209" s="396">
        <v>373</v>
      </c>
      <c r="E209" s="396">
        <v>339</v>
      </c>
      <c r="F209" s="397">
        <f t="shared" si="78"/>
        <v>0.908847184986595</v>
      </c>
      <c r="G209" s="395">
        <f t="shared" si="73"/>
        <v>-399</v>
      </c>
      <c r="H209" s="398">
        <f t="shared" si="77"/>
        <v>-0.540650406504065</v>
      </c>
      <c r="I209" s="394" t="s">
        <v>156</v>
      </c>
      <c r="J209" s="396" t="str">
        <f t="shared" si="75"/>
        <v/>
      </c>
      <c r="K209" s="411" t="str">
        <f t="shared" si="76"/>
        <v/>
      </c>
      <c r="L209" s="396">
        <v>738</v>
      </c>
    </row>
    <row r="210" s="356" customFormat="1" ht="15" spans="1:12">
      <c r="A210" s="446">
        <v>2040502</v>
      </c>
      <c r="B210" s="393" t="s">
        <v>154</v>
      </c>
      <c r="C210" s="395">
        <v>63</v>
      </c>
      <c r="D210" s="396">
        <v>63</v>
      </c>
      <c r="E210" s="396">
        <v>63</v>
      </c>
      <c r="F210" s="397">
        <f t="shared" si="78"/>
        <v>1</v>
      </c>
      <c r="G210" s="395">
        <f t="shared" si="73"/>
        <v>-102</v>
      </c>
      <c r="H210" s="398">
        <f t="shared" si="77"/>
        <v>-0.618181818181818</v>
      </c>
      <c r="I210" s="394" t="s">
        <v>156</v>
      </c>
      <c r="J210" s="396" t="str">
        <f t="shared" si="75"/>
        <v/>
      </c>
      <c r="K210" s="411" t="str">
        <f t="shared" si="76"/>
        <v/>
      </c>
      <c r="L210" s="396">
        <v>165</v>
      </c>
    </row>
    <row r="211" s="356" customFormat="1" ht="15" spans="1:12">
      <c r="A211" s="446">
        <v>2040503</v>
      </c>
      <c r="B211" s="393" t="s">
        <v>155</v>
      </c>
      <c r="C211" s="395"/>
      <c r="D211" s="396"/>
      <c r="E211" s="396"/>
      <c r="F211" s="397"/>
      <c r="G211" s="395">
        <f t="shared" si="73"/>
        <v>0</v>
      </c>
      <c r="H211" s="398"/>
      <c r="I211" s="394" t="s">
        <v>156</v>
      </c>
      <c r="J211" s="396" t="str">
        <f t="shared" si="75"/>
        <v/>
      </c>
      <c r="K211" s="411" t="str">
        <f t="shared" si="76"/>
        <v/>
      </c>
      <c r="L211" s="396"/>
    </row>
    <row r="212" s="356" customFormat="1" ht="15" spans="1:12">
      <c r="A212" s="446">
        <v>2040504</v>
      </c>
      <c r="B212" s="399" t="s">
        <v>269</v>
      </c>
      <c r="C212" s="395">
        <v>0</v>
      </c>
      <c r="D212" s="396"/>
      <c r="E212" s="396"/>
      <c r="F212" s="397"/>
      <c r="G212" s="395">
        <f t="shared" si="73"/>
        <v>-9</v>
      </c>
      <c r="H212" s="398">
        <f t="shared" ref="H212:H219" si="79">G212/L212</f>
        <v>-1</v>
      </c>
      <c r="I212" s="394" t="s">
        <v>156</v>
      </c>
      <c r="J212" s="396" t="str">
        <f t="shared" si="75"/>
        <v/>
      </c>
      <c r="K212" s="411" t="str">
        <f t="shared" si="76"/>
        <v/>
      </c>
      <c r="L212" s="396">
        <v>9</v>
      </c>
    </row>
    <row r="213" s="356" customFormat="1" ht="15" spans="1:12">
      <c r="A213" s="446">
        <v>2040505</v>
      </c>
      <c r="B213" s="399" t="s">
        <v>270</v>
      </c>
      <c r="C213" s="395"/>
      <c r="D213" s="396"/>
      <c r="E213" s="396"/>
      <c r="F213" s="397"/>
      <c r="G213" s="395">
        <f t="shared" si="73"/>
        <v>0</v>
      </c>
      <c r="H213" s="398"/>
      <c r="I213" s="394" t="s">
        <v>156</v>
      </c>
      <c r="J213" s="396" t="str">
        <f t="shared" si="75"/>
        <v/>
      </c>
      <c r="K213" s="411" t="str">
        <f t="shared" si="76"/>
        <v/>
      </c>
      <c r="L213" s="396"/>
    </row>
    <row r="214" s="356" customFormat="1" ht="15.75" spans="1:12">
      <c r="A214" s="446">
        <v>2040506</v>
      </c>
      <c r="B214" s="399" t="s">
        <v>271</v>
      </c>
      <c r="C214" s="395"/>
      <c r="D214" s="396"/>
      <c r="E214" s="396"/>
      <c r="F214" s="397"/>
      <c r="G214" s="395">
        <f t="shared" si="73"/>
        <v>0</v>
      </c>
      <c r="H214" s="388"/>
      <c r="I214" s="394" t="s">
        <v>156</v>
      </c>
      <c r="J214" s="396" t="str">
        <f t="shared" si="75"/>
        <v/>
      </c>
      <c r="K214" s="411" t="str">
        <f t="shared" si="76"/>
        <v/>
      </c>
      <c r="L214" s="396"/>
    </row>
    <row r="215" s="356" customFormat="1" ht="15.75" spans="1:12">
      <c r="A215" s="446">
        <v>2040550</v>
      </c>
      <c r="B215" s="393" t="s">
        <v>162</v>
      </c>
      <c r="C215" s="395"/>
      <c r="D215" s="396"/>
      <c r="E215" s="396"/>
      <c r="F215" s="397"/>
      <c r="G215" s="395">
        <f t="shared" si="73"/>
        <v>0</v>
      </c>
      <c r="H215" s="388"/>
      <c r="I215" s="394" t="s">
        <v>156</v>
      </c>
      <c r="J215" s="396" t="str">
        <f t="shared" si="75"/>
        <v/>
      </c>
      <c r="K215" s="411" t="str">
        <f t="shared" si="76"/>
        <v/>
      </c>
      <c r="L215" s="396"/>
    </row>
    <row r="216" s="356" customFormat="1" ht="15" spans="1:12">
      <c r="A216" s="446">
        <v>2040599</v>
      </c>
      <c r="B216" s="393" t="s">
        <v>272</v>
      </c>
      <c r="C216" s="395">
        <v>37</v>
      </c>
      <c r="D216" s="396">
        <v>169</v>
      </c>
      <c r="E216" s="396">
        <v>155</v>
      </c>
      <c r="F216" s="397">
        <f t="shared" ref="F216:F219" si="80">E216/D216</f>
        <v>0.917159763313609</v>
      </c>
      <c r="G216" s="395">
        <f t="shared" si="73"/>
        <v>-261</v>
      </c>
      <c r="H216" s="398">
        <f t="shared" si="79"/>
        <v>-0.627403846153846</v>
      </c>
      <c r="I216" s="394" t="s">
        <v>156</v>
      </c>
      <c r="J216" s="396" t="str">
        <f t="shared" si="75"/>
        <v/>
      </c>
      <c r="K216" s="411" t="str">
        <f t="shared" si="76"/>
        <v/>
      </c>
      <c r="L216" s="396">
        <v>416</v>
      </c>
    </row>
    <row r="217" s="356" customFormat="1" ht="15.75" spans="1:12">
      <c r="A217" s="389">
        <v>20406</v>
      </c>
      <c r="B217" s="390" t="s">
        <v>273</v>
      </c>
      <c r="C217" s="391">
        <f>SUM(C218:C230)</f>
        <v>927</v>
      </c>
      <c r="D217" s="391">
        <f>SUM(D218:D230)</f>
        <v>992</v>
      </c>
      <c r="E217" s="391">
        <v>919</v>
      </c>
      <c r="F217" s="387">
        <f t="shared" si="80"/>
        <v>0.926411290322581</v>
      </c>
      <c r="G217" s="391">
        <f t="shared" si="73"/>
        <v>109</v>
      </c>
      <c r="H217" s="388">
        <f t="shared" si="79"/>
        <v>0.134567901234568</v>
      </c>
      <c r="I217" s="391">
        <f>SUM(I218:I230)</f>
        <v>515</v>
      </c>
      <c r="J217" s="386">
        <f t="shared" si="75"/>
        <v>-412</v>
      </c>
      <c r="K217" s="409">
        <f t="shared" si="76"/>
        <v>-0.444444444444444</v>
      </c>
      <c r="L217" s="391">
        <f>SUM(L218:L230)</f>
        <v>810</v>
      </c>
    </row>
    <row r="218" s="356" customFormat="1" ht="15" spans="1:12">
      <c r="A218" s="446">
        <v>2040601</v>
      </c>
      <c r="B218" s="399" t="s">
        <v>153</v>
      </c>
      <c r="C218" s="395">
        <v>557</v>
      </c>
      <c r="D218" s="396">
        <v>586</v>
      </c>
      <c r="E218" s="396">
        <v>520</v>
      </c>
      <c r="F218" s="397">
        <f t="shared" si="80"/>
        <v>0.887372013651877</v>
      </c>
      <c r="G218" s="395">
        <f t="shared" si="73"/>
        <v>2</v>
      </c>
      <c r="H218" s="398">
        <f t="shared" si="79"/>
        <v>0.00386100386100386</v>
      </c>
      <c r="I218" s="394">
        <v>430</v>
      </c>
      <c r="J218" s="396">
        <f t="shared" si="75"/>
        <v>-127</v>
      </c>
      <c r="K218" s="411">
        <f t="shared" si="76"/>
        <v>-0.228007181328546</v>
      </c>
      <c r="L218" s="396">
        <v>518</v>
      </c>
    </row>
    <row r="219" s="356" customFormat="1" ht="15" spans="1:12">
      <c r="A219" s="446">
        <v>2040602</v>
      </c>
      <c r="B219" s="399" t="s">
        <v>154</v>
      </c>
      <c r="C219" s="395">
        <v>23</v>
      </c>
      <c r="D219" s="396">
        <v>98</v>
      </c>
      <c r="E219" s="396">
        <v>98</v>
      </c>
      <c r="F219" s="397">
        <f t="shared" si="80"/>
        <v>1</v>
      </c>
      <c r="G219" s="395">
        <f t="shared" si="73"/>
        <v>-41</v>
      </c>
      <c r="H219" s="398">
        <f t="shared" si="79"/>
        <v>-0.294964028776978</v>
      </c>
      <c r="I219" s="394">
        <v>44</v>
      </c>
      <c r="J219" s="396">
        <f t="shared" si="75"/>
        <v>21</v>
      </c>
      <c r="K219" s="411">
        <f t="shared" si="76"/>
        <v>0.91304347826087</v>
      </c>
      <c r="L219" s="396">
        <v>139</v>
      </c>
    </row>
    <row r="220" s="356" customFormat="1" ht="15" spans="1:12">
      <c r="A220" s="446">
        <v>2040603</v>
      </c>
      <c r="B220" s="399" t="s">
        <v>155</v>
      </c>
      <c r="C220" s="395"/>
      <c r="D220" s="396"/>
      <c r="E220" s="396"/>
      <c r="F220" s="397"/>
      <c r="G220" s="395"/>
      <c r="H220" s="398"/>
      <c r="I220" s="394" t="s">
        <v>156</v>
      </c>
      <c r="J220" s="396" t="str">
        <f t="shared" si="75"/>
        <v/>
      </c>
      <c r="K220" s="411" t="str">
        <f t="shared" si="76"/>
        <v/>
      </c>
      <c r="L220" s="396"/>
    </row>
    <row r="221" s="356" customFormat="1" ht="15" spans="1:12">
      <c r="A221" s="446">
        <v>2040604</v>
      </c>
      <c r="B221" s="400" t="s">
        <v>274</v>
      </c>
      <c r="C221" s="395">
        <v>42</v>
      </c>
      <c r="D221" s="396">
        <v>30</v>
      </c>
      <c r="E221" s="396">
        <v>27</v>
      </c>
      <c r="F221" s="397">
        <f t="shared" ref="F221:F224" si="81">E221/D221</f>
        <v>0.9</v>
      </c>
      <c r="G221" s="395">
        <f t="shared" ref="G221:G224" si="82">E221-L221</f>
        <v>-5</v>
      </c>
      <c r="H221" s="398">
        <f t="shared" ref="H221:H224" si="83">G221/L221</f>
        <v>-0.15625</v>
      </c>
      <c r="I221" s="394">
        <v>10</v>
      </c>
      <c r="J221" s="396">
        <f t="shared" si="75"/>
        <v>-32</v>
      </c>
      <c r="K221" s="411">
        <f t="shared" si="76"/>
        <v>-0.761904761904762</v>
      </c>
      <c r="L221" s="396">
        <v>32</v>
      </c>
    </row>
    <row r="222" s="356" customFormat="1" ht="15" spans="1:12">
      <c r="A222" s="446">
        <v>2040605</v>
      </c>
      <c r="B222" s="393" t="s">
        <v>275</v>
      </c>
      <c r="C222" s="395">
        <v>15</v>
      </c>
      <c r="D222" s="396">
        <v>15</v>
      </c>
      <c r="E222" s="396">
        <v>15</v>
      </c>
      <c r="F222" s="397">
        <f t="shared" si="81"/>
        <v>1</v>
      </c>
      <c r="G222" s="395">
        <f t="shared" si="82"/>
        <v>3</v>
      </c>
      <c r="H222" s="398">
        <f t="shared" si="83"/>
        <v>0.25</v>
      </c>
      <c r="I222" s="394">
        <v>3</v>
      </c>
      <c r="J222" s="396">
        <f t="shared" si="75"/>
        <v>-12</v>
      </c>
      <c r="K222" s="411">
        <f t="shared" si="76"/>
        <v>-0.8</v>
      </c>
      <c r="L222" s="396">
        <v>12</v>
      </c>
    </row>
    <row r="223" s="356" customFormat="1" ht="15" spans="1:12">
      <c r="A223" s="446">
        <v>2040606</v>
      </c>
      <c r="B223" s="393" t="s">
        <v>276</v>
      </c>
      <c r="C223" s="395"/>
      <c r="D223" s="396"/>
      <c r="E223" s="396"/>
      <c r="F223" s="397"/>
      <c r="G223" s="395"/>
      <c r="H223" s="398" t="e">
        <f t="shared" si="83"/>
        <v>#DIV/0!</v>
      </c>
      <c r="I223" s="394" t="s">
        <v>156</v>
      </c>
      <c r="J223" s="396" t="str">
        <f t="shared" si="75"/>
        <v/>
      </c>
      <c r="K223" s="411" t="str">
        <f t="shared" si="76"/>
        <v/>
      </c>
      <c r="L223" s="396"/>
    </row>
    <row r="224" s="356" customFormat="1" ht="15" spans="1:12">
      <c r="A224" s="446">
        <v>2040607</v>
      </c>
      <c r="B224" s="402" t="s">
        <v>277</v>
      </c>
      <c r="C224" s="395">
        <v>35</v>
      </c>
      <c r="D224" s="396">
        <v>18</v>
      </c>
      <c r="E224" s="396">
        <v>16</v>
      </c>
      <c r="F224" s="397">
        <f t="shared" si="81"/>
        <v>0.888888888888889</v>
      </c>
      <c r="G224" s="395">
        <f t="shared" si="82"/>
        <v>-32</v>
      </c>
      <c r="H224" s="398">
        <f t="shared" si="83"/>
        <v>-0.666666666666667</v>
      </c>
      <c r="I224" s="394">
        <v>10</v>
      </c>
      <c r="J224" s="396">
        <f t="shared" si="75"/>
        <v>-25</v>
      </c>
      <c r="K224" s="411">
        <f t="shared" si="76"/>
        <v>-0.714285714285714</v>
      </c>
      <c r="L224" s="396">
        <v>48</v>
      </c>
    </row>
    <row r="225" s="356" customFormat="1" ht="15" spans="1:12">
      <c r="A225" s="446">
        <v>2040608</v>
      </c>
      <c r="B225" s="399" t="s">
        <v>278</v>
      </c>
      <c r="C225" s="395"/>
      <c r="D225" s="396"/>
      <c r="E225" s="396"/>
      <c r="F225" s="397"/>
      <c r="G225" s="395"/>
      <c r="H225" s="398"/>
      <c r="I225" s="394" t="s">
        <v>156</v>
      </c>
      <c r="J225" s="396" t="str">
        <f t="shared" si="75"/>
        <v/>
      </c>
      <c r="K225" s="411" t="str">
        <f t="shared" si="76"/>
        <v/>
      </c>
      <c r="L225" s="396"/>
    </row>
    <row r="226" s="356" customFormat="1" ht="15" spans="1:12">
      <c r="A226" s="446">
        <v>2040610</v>
      </c>
      <c r="B226" s="399" t="s">
        <v>279</v>
      </c>
      <c r="C226" s="395">
        <v>0</v>
      </c>
      <c r="D226" s="396">
        <v>15</v>
      </c>
      <c r="E226" s="396">
        <v>15</v>
      </c>
      <c r="F226" s="397">
        <f>E226/D226</f>
        <v>1</v>
      </c>
      <c r="G226" s="395">
        <f t="shared" ref="G226:G230" si="84">E226-L226</f>
        <v>4</v>
      </c>
      <c r="H226" s="398">
        <f t="shared" ref="H226:H230" si="85">G226/L226</f>
        <v>0.363636363636364</v>
      </c>
      <c r="I226" s="394" t="s">
        <v>156</v>
      </c>
      <c r="J226" s="396" t="str">
        <f t="shared" si="75"/>
        <v/>
      </c>
      <c r="K226" s="411" t="str">
        <f t="shared" si="76"/>
        <v/>
      </c>
      <c r="L226" s="396">
        <v>11</v>
      </c>
    </row>
    <row r="227" s="356" customFormat="1" ht="15" spans="1:12">
      <c r="A227" s="446">
        <v>2040612</v>
      </c>
      <c r="B227" s="399" t="s">
        <v>280</v>
      </c>
      <c r="C227" s="395">
        <v>0</v>
      </c>
      <c r="D227" s="396"/>
      <c r="E227" s="396"/>
      <c r="F227" s="397"/>
      <c r="G227" s="395">
        <f t="shared" si="84"/>
        <v>-10</v>
      </c>
      <c r="H227" s="398">
        <f t="shared" si="85"/>
        <v>-1</v>
      </c>
      <c r="I227" s="394" t="s">
        <v>156</v>
      </c>
      <c r="J227" s="396" t="str">
        <f t="shared" si="75"/>
        <v/>
      </c>
      <c r="K227" s="411" t="str">
        <f t="shared" si="76"/>
        <v/>
      </c>
      <c r="L227" s="396">
        <v>10</v>
      </c>
    </row>
    <row r="228" s="356" customFormat="1" ht="15" spans="1:12">
      <c r="A228" s="446">
        <v>2040613</v>
      </c>
      <c r="B228" s="399" t="s">
        <v>186</v>
      </c>
      <c r="C228" s="395"/>
      <c r="D228" s="396"/>
      <c r="E228" s="396"/>
      <c r="F228" s="397"/>
      <c r="G228" s="395"/>
      <c r="H228" s="398"/>
      <c r="I228" s="394" t="s">
        <v>156</v>
      </c>
      <c r="J228" s="396" t="str">
        <f t="shared" si="75"/>
        <v/>
      </c>
      <c r="K228" s="411" t="str">
        <f t="shared" si="76"/>
        <v/>
      </c>
      <c r="L228" s="396"/>
    </row>
    <row r="229" s="356" customFormat="1" ht="15" spans="1:12">
      <c r="A229" s="446">
        <v>2040650</v>
      </c>
      <c r="B229" s="399" t="s">
        <v>162</v>
      </c>
      <c r="C229" s="395"/>
      <c r="D229" s="396"/>
      <c r="E229" s="396"/>
      <c r="F229" s="397"/>
      <c r="G229" s="395"/>
      <c r="H229" s="398" t="e">
        <f t="shared" si="85"/>
        <v>#DIV/0!</v>
      </c>
      <c r="I229" s="394" t="s">
        <v>156</v>
      </c>
      <c r="J229" s="396" t="str">
        <f t="shared" si="75"/>
        <v/>
      </c>
      <c r="K229" s="411" t="str">
        <f t="shared" si="76"/>
        <v/>
      </c>
      <c r="L229" s="396"/>
    </row>
    <row r="230" s="356" customFormat="1" ht="15" spans="1:12">
      <c r="A230" s="446">
        <v>2040699</v>
      </c>
      <c r="B230" s="393" t="s">
        <v>281</v>
      </c>
      <c r="C230" s="395">
        <v>255</v>
      </c>
      <c r="D230" s="396">
        <v>230</v>
      </c>
      <c r="E230" s="396">
        <v>228</v>
      </c>
      <c r="F230" s="397">
        <f>E230/D230</f>
        <v>0.991304347826087</v>
      </c>
      <c r="G230" s="395">
        <f t="shared" si="84"/>
        <v>188</v>
      </c>
      <c r="H230" s="398">
        <f t="shared" si="85"/>
        <v>4.7</v>
      </c>
      <c r="I230" s="394">
        <v>18</v>
      </c>
      <c r="J230" s="396">
        <f t="shared" si="75"/>
        <v>-237</v>
      </c>
      <c r="K230" s="411">
        <f t="shared" si="76"/>
        <v>-0.929411764705882</v>
      </c>
      <c r="L230" s="396">
        <v>40</v>
      </c>
    </row>
    <row r="231" s="356" customFormat="1" ht="15.75" spans="1:12">
      <c r="A231" s="389">
        <v>20407</v>
      </c>
      <c r="B231" s="390" t="s">
        <v>282</v>
      </c>
      <c r="C231" s="413"/>
      <c r="D231" s="386"/>
      <c r="E231" s="386"/>
      <c r="F231" s="387"/>
      <c r="G231" s="391"/>
      <c r="H231" s="388"/>
      <c r="I231" s="413"/>
      <c r="J231" s="386"/>
      <c r="K231" s="409" t="str">
        <f t="shared" si="76"/>
        <v/>
      </c>
      <c r="L231" s="386"/>
    </row>
    <row r="232" s="356" customFormat="1" ht="15.75" spans="1:12">
      <c r="A232" s="389">
        <v>20408</v>
      </c>
      <c r="B232" s="390" t="s">
        <v>283</v>
      </c>
      <c r="C232" s="413"/>
      <c r="D232" s="386"/>
      <c r="E232" s="386"/>
      <c r="F232" s="387"/>
      <c r="G232" s="391"/>
      <c r="H232" s="388"/>
      <c r="I232" s="413"/>
      <c r="J232" s="386"/>
      <c r="K232" s="409" t="str">
        <f t="shared" si="76"/>
        <v/>
      </c>
      <c r="L232" s="386"/>
    </row>
    <row r="233" s="356" customFormat="1" ht="15.75" spans="1:12">
      <c r="A233" s="389">
        <v>20409</v>
      </c>
      <c r="B233" s="390" t="s">
        <v>284</v>
      </c>
      <c r="C233" s="413"/>
      <c r="D233" s="386"/>
      <c r="E233" s="386"/>
      <c r="F233" s="387"/>
      <c r="G233" s="391"/>
      <c r="H233" s="388"/>
      <c r="I233" s="413"/>
      <c r="J233" s="386"/>
      <c r="K233" s="409" t="str">
        <f t="shared" si="76"/>
        <v/>
      </c>
      <c r="L233" s="386"/>
    </row>
    <row r="234" s="356" customFormat="1" ht="15.75" spans="1:12">
      <c r="A234" s="389">
        <v>20410</v>
      </c>
      <c r="B234" s="390" t="s">
        <v>285</v>
      </c>
      <c r="C234" s="413"/>
      <c r="D234" s="386"/>
      <c r="E234" s="386"/>
      <c r="F234" s="387"/>
      <c r="G234" s="391"/>
      <c r="H234" s="388"/>
      <c r="I234" s="413"/>
      <c r="J234" s="386"/>
      <c r="K234" s="409" t="str">
        <f t="shared" si="76"/>
        <v/>
      </c>
      <c r="L234" s="386"/>
    </row>
    <row r="235" s="356" customFormat="1" ht="15.75" spans="1:12">
      <c r="A235" s="389">
        <v>20499</v>
      </c>
      <c r="B235" s="390" t="s">
        <v>286</v>
      </c>
      <c r="C235" s="413"/>
      <c r="D235" s="386">
        <v>9</v>
      </c>
      <c r="E235" s="386">
        <v>9</v>
      </c>
      <c r="F235" s="387">
        <f t="shared" ref="F235:F239" si="86">E235/D235</f>
        <v>1</v>
      </c>
      <c r="G235" s="391">
        <f t="shared" ref="G235:G239" si="87">E235-L235</f>
        <v>9</v>
      </c>
      <c r="H235" s="388"/>
      <c r="I235" s="413">
        <v>927</v>
      </c>
      <c r="J235" s="386">
        <f t="shared" ref="J235:J254" si="88">IFERROR(I235-C235,"")</f>
        <v>927</v>
      </c>
      <c r="K235" s="409" t="str">
        <f t="shared" si="76"/>
        <v/>
      </c>
      <c r="L235" s="386"/>
    </row>
    <row r="236" s="356" customFormat="1" ht="15.75" spans="1:12">
      <c r="A236" s="428">
        <v>205</v>
      </c>
      <c r="B236" s="385" t="s">
        <v>287</v>
      </c>
      <c r="C236" s="386">
        <f>C237+C242+C249+C256+C255+C257+C258+C262+C268+C275</f>
        <v>39043</v>
      </c>
      <c r="D236" s="386">
        <f>D237+D242+D249+D256+D255+D257+D258+D262+D268+D275</f>
        <v>37922</v>
      </c>
      <c r="E236" s="386">
        <v>37454</v>
      </c>
      <c r="F236" s="387">
        <f t="shared" si="86"/>
        <v>0.987658878751121</v>
      </c>
      <c r="G236" s="391">
        <f t="shared" si="87"/>
        <v>3457</v>
      </c>
      <c r="H236" s="388">
        <f t="shared" ref="H236:H239" si="89">G236/L236</f>
        <v>0.101685442833191</v>
      </c>
      <c r="I236" s="386">
        <f>I237+I242+I249+I256+I255+I257+I258+I262+I268+I275</f>
        <v>37230</v>
      </c>
      <c r="J236" s="386">
        <f t="shared" si="88"/>
        <v>-1813</v>
      </c>
      <c r="K236" s="409">
        <f t="shared" si="76"/>
        <v>-0.0464359808416361</v>
      </c>
      <c r="L236" s="386">
        <f>L237+L242+L249+L256+L255+L257+L258+L262+L268+L275</f>
        <v>33997</v>
      </c>
    </row>
    <row r="237" s="356" customFormat="1" ht="15.75" spans="1:12">
      <c r="A237" s="389">
        <v>20501</v>
      </c>
      <c r="B237" s="390" t="s">
        <v>288</v>
      </c>
      <c r="C237" s="386">
        <f>SUM(C238:C241)</f>
        <v>1663</v>
      </c>
      <c r="D237" s="386">
        <f>SUM(D238:D241)</f>
        <v>1367</v>
      </c>
      <c r="E237" s="386">
        <v>1218</v>
      </c>
      <c r="F237" s="387">
        <f t="shared" si="86"/>
        <v>0.891002194586686</v>
      </c>
      <c r="G237" s="391">
        <f t="shared" si="87"/>
        <v>-9</v>
      </c>
      <c r="H237" s="388">
        <f t="shared" si="89"/>
        <v>-0.00733496332518337</v>
      </c>
      <c r="I237" s="386">
        <f>SUM(I238:I241)</f>
        <v>1382</v>
      </c>
      <c r="J237" s="386">
        <f t="shared" si="88"/>
        <v>-281</v>
      </c>
      <c r="K237" s="409">
        <f t="shared" si="76"/>
        <v>-0.168971737823211</v>
      </c>
      <c r="L237" s="386">
        <f>SUM(L238:L241)</f>
        <v>1227</v>
      </c>
    </row>
    <row r="238" s="356" customFormat="1" ht="15" spans="1:12">
      <c r="A238" s="446">
        <v>2050101</v>
      </c>
      <c r="B238" s="393" t="s">
        <v>153</v>
      </c>
      <c r="C238" s="395">
        <v>488</v>
      </c>
      <c r="D238" s="396">
        <v>489</v>
      </c>
      <c r="E238" s="396">
        <v>450</v>
      </c>
      <c r="F238" s="397">
        <f t="shared" si="86"/>
        <v>0.920245398773006</v>
      </c>
      <c r="G238" s="395">
        <f t="shared" si="87"/>
        <v>-145</v>
      </c>
      <c r="H238" s="398">
        <f t="shared" si="89"/>
        <v>-0.243697478991597</v>
      </c>
      <c r="I238" s="394">
        <v>430</v>
      </c>
      <c r="J238" s="396">
        <f t="shared" si="88"/>
        <v>-58</v>
      </c>
      <c r="K238" s="411">
        <f t="shared" si="76"/>
        <v>-0.118852459016393</v>
      </c>
      <c r="L238" s="396">
        <v>595</v>
      </c>
    </row>
    <row r="239" s="356" customFormat="1" ht="15" spans="1:12">
      <c r="A239" s="446">
        <v>2050102</v>
      </c>
      <c r="B239" s="393" t="s">
        <v>154</v>
      </c>
      <c r="C239" s="395">
        <v>110</v>
      </c>
      <c r="D239" s="396">
        <v>100</v>
      </c>
      <c r="E239" s="396">
        <v>96</v>
      </c>
      <c r="F239" s="397">
        <f t="shared" si="86"/>
        <v>0.96</v>
      </c>
      <c r="G239" s="395">
        <f t="shared" si="87"/>
        <v>61</v>
      </c>
      <c r="H239" s="398">
        <f t="shared" si="89"/>
        <v>1.74285714285714</v>
      </c>
      <c r="I239" s="394">
        <v>63</v>
      </c>
      <c r="J239" s="396">
        <f t="shared" si="88"/>
        <v>-47</v>
      </c>
      <c r="K239" s="411">
        <f t="shared" si="76"/>
        <v>-0.427272727272727</v>
      </c>
      <c r="L239" s="396">
        <v>35</v>
      </c>
    </row>
    <row r="240" s="356" customFormat="1" ht="15" spans="1:12">
      <c r="A240" s="446">
        <v>2050103</v>
      </c>
      <c r="B240" s="393" t="s">
        <v>155</v>
      </c>
      <c r="C240" s="395"/>
      <c r="D240" s="396"/>
      <c r="E240" s="396"/>
      <c r="F240" s="397"/>
      <c r="G240" s="395"/>
      <c r="H240" s="398"/>
      <c r="I240" s="394" t="s">
        <v>156</v>
      </c>
      <c r="J240" s="396" t="str">
        <f t="shared" si="88"/>
        <v/>
      </c>
      <c r="K240" s="411" t="str">
        <f t="shared" si="76"/>
        <v/>
      </c>
      <c r="L240" s="396"/>
    </row>
    <row r="241" s="356" customFormat="1" ht="15" spans="1:12">
      <c r="A241" s="446">
        <v>2050199</v>
      </c>
      <c r="B241" s="412" t="s">
        <v>289</v>
      </c>
      <c r="C241" s="395">
        <v>1065</v>
      </c>
      <c r="D241" s="396">
        <v>778</v>
      </c>
      <c r="E241" s="396">
        <v>672</v>
      </c>
      <c r="F241" s="397">
        <f t="shared" ref="F241:F249" si="90">E241/D241</f>
        <v>0.863753213367609</v>
      </c>
      <c r="G241" s="395">
        <f t="shared" ref="G241:G249" si="91">E241-L241</f>
        <v>75</v>
      </c>
      <c r="H241" s="398">
        <f t="shared" ref="H241:H249" si="92">G241/L241</f>
        <v>0.125628140703518</v>
      </c>
      <c r="I241" s="394">
        <v>889</v>
      </c>
      <c r="J241" s="396">
        <f t="shared" si="88"/>
        <v>-176</v>
      </c>
      <c r="K241" s="411">
        <f t="shared" si="76"/>
        <v>-0.165258215962441</v>
      </c>
      <c r="L241" s="396">
        <v>597</v>
      </c>
    </row>
    <row r="242" s="356" customFormat="1" ht="15.75" spans="1:12">
      <c r="A242" s="389">
        <v>20502</v>
      </c>
      <c r="B242" s="390" t="s">
        <v>290</v>
      </c>
      <c r="C242" s="391">
        <f>SUM(C243:C248)</f>
        <v>34462</v>
      </c>
      <c r="D242" s="391">
        <f>SUM(D243:D248)</f>
        <v>33824</v>
      </c>
      <c r="E242" s="391">
        <v>33608</v>
      </c>
      <c r="F242" s="387">
        <f t="shared" si="90"/>
        <v>0.993614001892148</v>
      </c>
      <c r="G242" s="391">
        <f t="shared" si="91"/>
        <v>2796</v>
      </c>
      <c r="H242" s="388">
        <f t="shared" si="92"/>
        <v>0.0907438660262235</v>
      </c>
      <c r="I242" s="391">
        <f>SUM(I243:I248)</f>
        <v>34257</v>
      </c>
      <c r="J242" s="386">
        <f t="shared" si="88"/>
        <v>-205</v>
      </c>
      <c r="K242" s="409">
        <f t="shared" si="76"/>
        <v>-0.00594858104578957</v>
      </c>
      <c r="L242" s="391">
        <f>SUM(L243:L248)</f>
        <v>30812</v>
      </c>
    </row>
    <row r="243" s="356" customFormat="1" ht="15" spans="1:12">
      <c r="A243" s="446">
        <v>2050201</v>
      </c>
      <c r="B243" s="393" t="s">
        <v>291</v>
      </c>
      <c r="C243" s="395">
        <v>884</v>
      </c>
      <c r="D243" s="396">
        <v>596</v>
      </c>
      <c r="E243" s="396">
        <v>588</v>
      </c>
      <c r="F243" s="397">
        <f t="shared" si="90"/>
        <v>0.986577181208054</v>
      </c>
      <c r="G243" s="395">
        <f t="shared" si="91"/>
        <v>-328</v>
      </c>
      <c r="H243" s="398">
        <f t="shared" si="92"/>
        <v>-0.358078602620087</v>
      </c>
      <c r="I243" s="394">
        <v>1273</v>
      </c>
      <c r="J243" s="396">
        <f t="shared" si="88"/>
        <v>389</v>
      </c>
      <c r="K243" s="411">
        <f t="shared" si="76"/>
        <v>0.440045248868778</v>
      </c>
      <c r="L243" s="396">
        <v>916</v>
      </c>
    </row>
    <row r="244" s="356" customFormat="1" ht="15" spans="1:12">
      <c r="A244" s="446">
        <v>2050202</v>
      </c>
      <c r="B244" s="393" t="s">
        <v>292</v>
      </c>
      <c r="C244" s="395">
        <v>19540</v>
      </c>
      <c r="D244" s="396">
        <v>17545</v>
      </c>
      <c r="E244" s="396">
        <v>17435</v>
      </c>
      <c r="F244" s="397">
        <f t="shared" si="90"/>
        <v>0.993730407523511</v>
      </c>
      <c r="G244" s="395">
        <f t="shared" si="91"/>
        <v>2218</v>
      </c>
      <c r="H244" s="398">
        <f t="shared" si="92"/>
        <v>0.145758033778011</v>
      </c>
      <c r="I244" s="394">
        <v>20585</v>
      </c>
      <c r="J244" s="396">
        <f t="shared" si="88"/>
        <v>1045</v>
      </c>
      <c r="K244" s="411">
        <f t="shared" si="76"/>
        <v>0.0534800409416581</v>
      </c>
      <c r="L244" s="396">
        <v>15217</v>
      </c>
    </row>
    <row r="245" s="356" customFormat="1" ht="15" spans="1:12">
      <c r="A245" s="446">
        <v>2050203</v>
      </c>
      <c r="B245" s="399" t="s">
        <v>293</v>
      </c>
      <c r="C245" s="395">
        <v>7475</v>
      </c>
      <c r="D245" s="396">
        <v>9457</v>
      </c>
      <c r="E245" s="396">
        <v>9437</v>
      </c>
      <c r="F245" s="397">
        <f t="shared" si="90"/>
        <v>0.997885164428466</v>
      </c>
      <c r="G245" s="395">
        <f t="shared" si="91"/>
        <v>1372</v>
      </c>
      <c r="H245" s="398">
        <f t="shared" si="92"/>
        <v>0.170117792932424</v>
      </c>
      <c r="I245" s="394">
        <v>6693</v>
      </c>
      <c r="J245" s="396">
        <f t="shared" si="88"/>
        <v>-782</v>
      </c>
      <c r="K245" s="411">
        <f t="shared" si="76"/>
        <v>-0.104615384615385</v>
      </c>
      <c r="L245" s="396">
        <v>8065</v>
      </c>
    </row>
    <row r="246" s="356" customFormat="1" ht="15" spans="1:12">
      <c r="A246" s="446">
        <v>2050204</v>
      </c>
      <c r="B246" s="399" t="s">
        <v>294</v>
      </c>
      <c r="C246" s="395">
        <v>4960</v>
      </c>
      <c r="D246" s="396">
        <v>4980</v>
      </c>
      <c r="E246" s="396">
        <v>4911</v>
      </c>
      <c r="F246" s="397">
        <f t="shared" si="90"/>
        <v>0.986144578313253</v>
      </c>
      <c r="G246" s="395">
        <f t="shared" si="91"/>
        <v>-900</v>
      </c>
      <c r="H246" s="398">
        <f t="shared" si="92"/>
        <v>-0.154878678368611</v>
      </c>
      <c r="I246" s="394">
        <v>5236</v>
      </c>
      <c r="J246" s="396">
        <f t="shared" si="88"/>
        <v>276</v>
      </c>
      <c r="K246" s="411">
        <f t="shared" si="76"/>
        <v>0.0556451612903226</v>
      </c>
      <c r="L246" s="396">
        <v>5811</v>
      </c>
    </row>
    <row r="247" s="356" customFormat="1" ht="15" spans="1:12">
      <c r="A247" s="446">
        <v>2050205</v>
      </c>
      <c r="B247" s="399" t="s">
        <v>295</v>
      </c>
      <c r="C247" s="395"/>
      <c r="D247" s="396">
        <v>16</v>
      </c>
      <c r="E247" s="396">
        <v>11</v>
      </c>
      <c r="F247" s="397">
        <f t="shared" si="90"/>
        <v>0.6875</v>
      </c>
      <c r="G247" s="395">
        <f t="shared" si="91"/>
        <v>11</v>
      </c>
      <c r="H247" s="398" t="e">
        <f t="shared" si="92"/>
        <v>#DIV/0!</v>
      </c>
      <c r="I247" s="394" t="s">
        <v>156</v>
      </c>
      <c r="J247" s="396" t="str">
        <f t="shared" si="88"/>
        <v/>
      </c>
      <c r="K247" s="411" t="str">
        <f t="shared" si="76"/>
        <v/>
      </c>
      <c r="L247" s="396"/>
    </row>
    <row r="248" s="356" customFormat="1" ht="15" spans="1:12">
      <c r="A248" s="446">
        <v>2050299</v>
      </c>
      <c r="B248" s="393" t="s">
        <v>296</v>
      </c>
      <c r="C248" s="395">
        <v>1603</v>
      </c>
      <c r="D248" s="396">
        <v>1230</v>
      </c>
      <c r="E248" s="396">
        <v>1226</v>
      </c>
      <c r="F248" s="397">
        <f t="shared" si="90"/>
        <v>0.996747967479675</v>
      </c>
      <c r="G248" s="395">
        <f t="shared" si="91"/>
        <v>423</v>
      </c>
      <c r="H248" s="398">
        <f t="shared" si="92"/>
        <v>0.526774595267746</v>
      </c>
      <c r="I248" s="394">
        <v>470</v>
      </c>
      <c r="J248" s="396">
        <f t="shared" si="88"/>
        <v>-1133</v>
      </c>
      <c r="K248" s="411">
        <f t="shared" si="76"/>
        <v>-0.706799750467873</v>
      </c>
      <c r="L248" s="396">
        <v>803</v>
      </c>
    </row>
    <row r="249" s="356" customFormat="1" ht="15.75" spans="1:12">
      <c r="A249" s="389">
        <v>20503</v>
      </c>
      <c r="B249" s="390" t="s">
        <v>297</v>
      </c>
      <c r="C249" s="391">
        <f>SUM(C250:C254)</f>
        <v>2038</v>
      </c>
      <c r="D249" s="391">
        <f>SUM(D250:D254)</f>
        <v>1417</v>
      </c>
      <c r="E249" s="391">
        <v>1357</v>
      </c>
      <c r="F249" s="387">
        <f t="shared" si="90"/>
        <v>0.957657021877205</v>
      </c>
      <c r="G249" s="391">
        <f t="shared" si="91"/>
        <v>364</v>
      </c>
      <c r="H249" s="388">
        <f t="shared" si="92"/>
        <v>0.366565961732125</v>
      </c>
      <c r="I249" s="391">
        <f>SUM(I250:I254)</f>
        <v>1121</v>
      </c>
      <c r="J249" s="386">
        <f t="shared" si="88"/>
        <v>-917</v>
      </c>
      <c r="K249" s="409">
        <f t="shared" si="76"/>
        <v>-0.449950932286555</v>
      </c>
      <c r="L249" s="391">
        <f>SUM(L250:L254)</f>
        <v>993</v>
      </c>
    </row>
    <row r="250" s="356" customFormat="1" ht="15.75" spans="1:12">
      <c r="A250" s="446">
        <v>2050301</v>
      </c>
      <c r="B250" s="393" t="s">
        <v>298</v>
      </c>
      <c r="C250" s="395"/>
      <c r="D250" s="395"/>
      <c r="E250" s="396"/>
      <c r="F250" s="397"/>
      <c r="G250" s="395"/>
      <c r="H250" s="388"/>
      <c r="I250" s="394" t="s">
        <v>156</v>
      </c>
      <c r="J250" s="396" t="str">
        <f t="shared" si="88"/>
        <v/>
      </c>
      <c r="K250" s="411" t="str">
        <f t="shared" si="76"/>
        <v/>
      </c>
      <c r="L250" s="396"/>
    </row>
    <row r="251" s="356" customFormat="1" ht="15" spans="1:12">
      <c r="A251" s="446">
        <v>2050302</v>
      </c>
      <c r="B251" s="393" t="s">
        <v>299</v>
      </c>
      <c r="C251" s="395">
        <v>2038</v>
      </c>
      <c r="D251" s="395">
        <v>1417</v>
      </c>
      <c r="E251" s="396">
        <v>1357</v>
      </c>
      <c r="F251" s="397">
        <f>E251/D251</f>
        <v>0.957657021877205</v>
      </c>
      <c r="G251" s="395">
        <f>E251-L251</f>
        <v>364</v>
      </c>
      <c r="H251" s="398">
        <f>G251/L251</f>
        <v>0.366565961732125</v>
      </c>
      <c r="I251" s="394">
        <v>1121</v>
      </c>
      <c r="J251" s="396">
        <f t="shared" si="88"/>
        <v>-917</v>
      </c>
      <c r="K251" s="411">
        <f t="shared" si="76"/>
        <v>-0.449950932286555</v>
      </c>
      <c r="L251" s="396">
        <v>993</v>
      </c>
    </row>
    <row r="252" s="356" customFormat="1" ht="15.75" spans="1:12">
      <c r="A252" s="446">
        <v>2050303</v>
      </c>
      <c r="B252" s="393" t="s">
        <v>300</v>
      </c>
      <c r="C252" s="395"/>
      <c r="D252" s="395"/>
      <c r="E252" s="396"/>
      <c r="F252" s="387"/>
      <c r="G252" s="391"/>
      <c r="H252" s="398"/>
      <c r="I252" s="394" t="s">
        <v>156</v>
      </c>
      <c r="J252" s="396" t="str">
        <f t="shared" si="88"/>
        <v/>
      </c>
      <c r="K252" s="411" t="str">
        <f t="shared" si="76"/>
        <v/>
      </c>
      <c r="L252" s="396"/>
    </row>
    <row r="253" s="356" customFormat="1" ht="15.75" spans="1:12">
      <c r="A253" s="446">
        <v>2050305</v>
      </c>
      <c r="B253" s="399" t="s">
        <v>301</v>
      </c>
      <c r="C253" s="395"/>
      <c r="D253" s="395"/>
      <c r="E253" s="396"/>
      <c r="F253" s="387"/>
      <c r="G253" s="391"/>
      <c r="H253" s="398"/>
      <c r="I253" s="394" t="s">
        <v>156</v>
      </c>
      <c r="J253" s="396" t="str">
        <f t="shared" si="88"/>
        <v/>
      </c>
      <c r="K253" s="411" t="str">
        <f t="shared" si="76"/>
        <v/>
      </c>
      <c r="L253" s="396"/>
    </row>
    <row r="254" s="356" customFormat="1" ht="15.75" spans="1:12">
      <c r="A254" s="446">
        <v>2050399</v>
      </c>
      <c r="B254" s="399" t="s">
        <v>302</v>
      </c>
      <c r="C254" s="395"/>
      <c r="D254" s="395"/>
      <c r="E254" s="396"/>
      <c r="F254" s="387"/>
      <c r="G254" s="391"/>
      <c r="H254" s="398"/>
      <c r="I254" s="394" t="s">
        <v>156</v>
      </c>
      <c r="J254" s="396" t="str">
        <f t="shared" si="88"/>
        <v/>
      </c>
      <c r="K254" s="411" t="str">
        <f t="shared" si="76"/>
        <v/>
      </c>
      <c r="L254" s="396"/>
    </row>
    <row r="255" s="356" customFormat="1" ht="15.75" spans="1:12">
      <c r="A255" s="389">
        <v>20504</v>
      </c>
      <c r="B255" s="390" t="s">
        <v>303</v>
      </c>
      <c r="C255" s="413"/>
      <c r="D255" s="391"/>
      <c r="E255" s="386"/>
      <c r="F255" s="387"/>
      <c r="G255" s="391"/>
      <c r="H255" s="388"/>
      <c r="I255" s="413"/>
      <c r="J255" s="386"/>
      <c r="K255" s="409" t="str">
        <f t="shared" si="76"/>
        <v/>
      </c>
      <c r="L255" s="386"/>
    </row>
    <row r="256" s="356" customFormat="1" ht="15.75" spans="1:12">
      <c r="A256" s="389">
        <v>20505</v>
      </c>
      <c r="B256" s="390" t="s">
        <v>304</v>
      </c>
      <c r="C256" s="413"/>
      <c r="D256" s="391"/>
      <c r="E256" s="386"/>
      <c r="F256" s="387"/>
      <c r="G256" s="391"/>
      <c r="H256" s="388"/>
      <c r="I256" s="413"/>
      <c r="J256" s="386"/>
      <c r="K256" s="409" t="str">
        <f t="shared" si="76"/>
        <v/>
      </c>
      <c r="L256" s="386"/>
    </row>
    <row r="257" s="356" customFormat="1" ht="15.75" spans="1:12">
      <c r="A257" s="389">
        <v>20506</v>
      </c>
      <c r="B257" s="390" t="s">
        <v>305</v>
      </c>
      <c r="C257" s="413"/>
      <c r="D257" s="391"/>
      <c r="E257" s="386"/>
      <c r="F257" s="387"/>
      <c r="G257" s="391"/>
      <c r="H257" s="388"/>
      <c r="I257" s="413"/>
      <c r="J257" s="386"/>
      <c r="K257" s="409" t="str">
        <f t="shared" si="76"/>
        <v/>
      </c>
      <c r="L257" s="386"/>
    </row>
    <row r="258" s="356" customFormat="1" ht="15.75" spans="1:12">
      <c r="A258" s="389">
        <v>20507</v>
      </c>
      <c r="B258" s="390" t="s">
        <v>306</v>
      </c>
      <c r="C258" s="413">
        <f>SUM(C259:C261)</f>
        <v>137</v>
      </c>
      <c r="D258" s="413">
        <f>SUM(D259:D261)</f>
        <v>86</v>
      </c>
      <c r="E258" s="413">
        <v>80</v>
      </c>
      <c r="F258" s="387">
        <f t="shared" ref="F258:F262" si="93">E258/D258</f>
        <v>0.930232558139535</v>
      </c>
      <c r="G258" s="391">
        <f t="shared" ref="G258:G262" si="94">E258-L258</f>
        <v>-70</v>
      </c>
      <c r="H258" s="388">
        <f t="shared" ref="H258:H262" si="95">G258/L258</f>
        <v>-0.466666666666667</v>
      </c>
      <c r="I258" s="413">
        <f>SUM(I259:I261)</f>
        <v>89</v>
      </c>
      <c r="J258" s="386">
        <f t="shared" ref="J258:J274" si="96">IFERROR(I258-C258,"")</f>
        <v>-48</v>
      </c>
      <c r="K258" s="409">
        <f t="shared" si="76"/>
        <v>-0.35036496350365</v>
      </c>
      <c r="L258" s="413">
        <f>SUM(L259:L261)</f>
        <v>150</v>
      </c>
    </row>
    <row r="259" s="356" customFormat="1" ht="15" spans="1:12">
      <c r="A259" s="446">
        <v>2050701</v>
      </c>
      <c r="B259" s="393" t="s">
        <v>307</v>
      </c>
      <c r="C259" s="419">
        <v>111</v>
      </c>
      <c r="D259" s="396">
        <v>62</v>
      </c>
      <c r="E259" s="396">
        <v>56</v>
      </c>
      <c r="F259" s="397">
        <f t="shared" si="93"/>
        <v>0.903225806451613</v>
      </c>
      <c r="G259" s="395">
        <f t="shared" si="94"/>
        <v>-3</v>
      </c>
      <c r="H259" s="398">
        <f t="shared" si="95"/>
        <v>-0.0508474576271186</v>
      </c>
      <c r="I259" s="394">
        <v>49</v>
      </c>
      <c r="J259" s="396">
        <f t="shared" si="96"/>
        <v>-62</v>
      </c>
      <c r="K259" s="411">
        <f t="shared" si="76"/>
        <v>-0.558558558558559</v>
      </c>
      <c r="L259" s="396">
        <v>59</v>
      </c>
    </row>
    <row r="260" s="356" customFormat="1" ht="15" spans="1:12">
      <c r="A260" s="446">
        <v>2050702</v>
      </c>
      <c r="B260" s="393" t="s">
        <v>308</v>
      </c>
      <c r="C260" s="419"/>
      <c r="D260" s="396"/>
      <c r="E260" s="396"/>
      <c r="F260" s="397"/>
      <c r="G260" s="395"/>
      <c r="H260" s="398"/>
      <c r="I260" s="394" t="s">
        <v>156</v>
      </c>
      <c r="J260" s="396" t="str">
        <f t="shared" si="96"/>
        <v/>
      </c>
      <c r="K260" s="411" t="str">
        <f t="shared" si="76"/>
        <v/>
      </c>
      <c r="L260" s="396"/>
    </row>
    <row r="261" s="356" customFormat="1" ht="15" spans="1:12">
      <c r="A261" s="446">
        <v>2050799</v>
      </c>
      <c r="B261" s="399" t="s">
        <v>309</v>
      </c>
      <c r="C261" s="419">
        <v>26</v>
      </c>
      <c r="D261" s="396">
        <v>24</v>
      </c>
      <c r="E261" s="396">
        <v>24</v>
      </c>
      <c r="F261" s="397">
        <f t="shared" si="93"/>
        <v>1</v>
      </c>
      <c r="G261" s="395">
        <f t="shared" si="94"/>
        <v>-67</v>
      </c>
      <c r="H261" s="398">
        <f t="shared" si="95"/>
        <v>-0.736263736263736</v>
      </c>
      <c r="I261" s="394">
        <v>40</v>
      </c>
      <c r="J261" s="396">
        <f t="shared" si="96"/>
        <v>14</v>
      </c>
      <c r="K261" s="411">
        <f t="shared" si="76"/>
        <v>0.538461538461538</v>
      </c>
      <c r="L261" s="396">
        <v>91</v>
      </c>
    </row>
    <row r="262" s="356" customFormat="1" ht="15.75" spans="1:12">
      <c r="A262" s="389">
        <v>20508</v>
      </c>
      <c r="B262" s="390" t="s">
        <v>310</v>
      </c>
      <c r="C262" s="391">
        <f>SUM(C263:C267)</f>
        <v>626</v>
      </c>
      <c r="D262" s="391">
        <f>SUM(D263:D267)</f>
        <v>381</v>
      </c>
      <c r="E262" s="391">
        <v>379</v>
      </c>
      <c r="F262" s="387">
        <f t="shared" si="93"/>
        <v>0.994750656167979</v>
      </c>
      <c r="G262" s="391">
        <f t="shared" si="94"/>
        <v>38</v>
      </c>
      <c r="H262" s="388">
        <f t="shared" si="95"/>
        <v>0.111436950146628</v>
      </c>
      <c r="I262" s="391">
        <f>SUM(I263:I267)</f>
        <v>381</v>
      </c>
      <c r="J262" s="386">
        <f t="shared" si="96"/>
        <v>-245</v>
      </c>
      <c r="K262" s="409">
        <f t="shared" si="76"/>
        <v>-0.391373801916933</v>
      </c>
      <c r="L262" s="391">
        <f>SUM(L263:L267)</f>
        <v>341</v>
      </c>
    </row>
    <row r="263" s="356" customFormat="1" ht="15.75" spans="1:12">
      <c r="A263" s="446">
        <v>2050801</v>
      </c>
      <c r="B263" s="399" t="s">
        <v>311</v>
      </c>
      <c r="C263" s="395"/>
      <c r="D263" s="396"/>
      <c r="E263" s="396"/>
      <c r="F263" s="397"/>
      <c r="G263" s="395"/>
      <c r="H263" s="388"/>
      <c r="I263" s="394" t="s">
        <v>156</v>
      </c>
      <c r="J263" s="396" t="str">
        <f t="shared" si="96"/>
        <v/>
      </c>
      <c r="K263" s="411" t="str">
        <f t="shared" ref="K263:K326" si="97">IFERROR(J263/C263,"")</f>
        <v/>
      </c>
      <c r="L263" s="396"/>
    </row>
    <row r="264" s="356" customFormat="1" ht="15" spans="1:12">
      <c r="A264" s="446">
        <v>2050802</v>
      </c>
      <c r="B264" s="393" t="s">
        <v>312</v>
      </c>
      <c r="C264" s="395">
        <v>299</v>
      </c>
      <c r="D264" s="396">
        <v>290</v>
      </c>
      <c r="E264" s="396">
        <v>288</v>
      </c>
      <c r="F264" s="397">
        <f t="shared" ref="F264:F268" si="98">E264/D264</f>
        <v>0.993103448275862</v>
      </c>
      <c r="G264" s="395">
        <f t="shared" ref="G264:G271" si="99">E264-L264</f>
        <v>18</v>
      </c>
      <c r="H264" s="398">
        <f t="shared" ref="H264:H269" si="100">G264/L264</f>
        <v>0.0666666666666667</v>
      </c>
      <c r="I264" s="394">
        <v>271</v>
      </c>
      <c r="J264" s="396">
        <f t="shared" si="96"/>
        <v>-28</v>
      </c>
      <c r="K264" s="411">
        <f t="shared" si="97"/>
        <v>-0.0936454849498328</v>
      </c>
      <c r="L264" s="396">
        <v>270</v>
      </c>
    </row>
    <row r="265" s="356" customFormat="1" ht="15" spans="1:12">
      <c r="A265" s="446">
        <v>2050803</v>
      </c>
      <c r="B265" s="393" t="s">
        <v>313</v>
      </c>
      <c r="C265" s="395">
        <v>327</v>
      </c>
      <c r="D265" s="396">
        <v>91</v>
      </c>
      <c r="E265" s="396">
        <v>91</v>
      </c>
      <c r="F265" s="397">
        <f t="shared" si="98"/>
        <v>1</v>
      </c>
      <c r="G265" s="395">
        <f t="shared" si="99"/>
        <v>20</v>
      </c>
      <c r="H265" s="398">
        <f t="shared" si="100"/>
        <v>0.28169014084507</v>
      </c>
      <c r="I265" s="394">
        <v>110</v>
      </c>
      <c r="J265" s="396">
        <f t="shared" si="96"/>
        <v>-217</v>
      </c>
      <c r="K265" s="411">
        <f t="shared" si="97"/>
        <v>-0.663608562691132</v>
      </c>
      <c r="L265" s="396">
        <v>71</v>
      </c>
    </row>
    <row r="266" s="356" customFormat="1" ht="15.75" spans="1:12">
      <c r="A266" s="446">
        <v>2050804</v>
      </c>
      <c r="B266" s="393" t="s">
        <v>314</v>
      </c>
      <c r="C266" s="395"/>
      <c r="D266" s="396"/>
      <c r="E266" s="396"/>
      <c r="F266" s="387"/>
      <c r="G266" s="391"/>
      <c r="H266" s="388"/>
      <c r="I266" s="394" t="s">
        <v>156</v>
      </c>
      <c r="J266" s="396" t="str">
        <f t="shared" si="96"/>
        <v/>
      </c>
      <c r="K266" s="411" t="str">
        <f t="shared" si="97"/>
        <v/>
      </c>
      <c r="L266" s="396"/>
    </row>
    <row r="267" s="356" customFormat="1" ht="15.75" spans="1:12">
      <c r="A267" s="446">
        <v>2050899</v>
      </c>
      <c r="B267" s="393" t="s">
        <v>315</v>
      </c>
      <c r="C267" s="395"/>
      <c r="D267" s="396"/>
      <c r="E267" s="396"/>
      <c r="F267" s="387"/>
      <c r="G267" s="391"/>
      <c r="H267" s="388"/>
      <c r="I267" s="394" t="s">
        <v>156</v>
      </c>
      <c r="J267" s="396" t="str">
        <f t="shared" si="96"/>
        <v/>
      </c>
      <c r="K267" s="411" t="str">
        <f t="shared" si="97"/>
        <v/>
      </c>
      <c r="L267" s="396"/>
    </row>
    <row r="268" s="356" customFormat="1" ht="15.75" spans="1:12">
      <c r="A268" s="389">
        <v>20509</v>
      </c>
      <c r="B268" s="390" t="s">
        <v>316</v>
      </c>
      <c r="C268" s="391">
        <f>SUM(C269:C274)</f>
        <v>117</v>
      </c>
      <c r="D268" s="391">
        <f>SUM(D269:D274)</f>
        <v>847</v>
      </c>
      <c r="E268" s="391">
        <v>812</v>
      </c>
      <c r="F268" s="387">
        <f t="shared" si="98"/>
        <v>0.958677685950413</v>
      </c>
      <c r="G268" s="391">
        <f t="shared" si="99"/>
        <v>338</v>
      </c>
      <c r="H268" s="388">
        <f t="shared" si="100"/>
        <v>0.713080168776371</v>
      </c>
      <c r="I268" s="391">
        <f>SUM(I269:I274)</f>
        <v>0</v>
      </c>
      <c r="J268" s="386">
        <f t="shared" si="96"/>
        <v>-117</v>
      </c>
      <c r="K268" s="409">
        <f t="shared" si="97"/>
        <v>-1</v>
      </c>
      <c r="L268" s="391">
        <f>SUM(L269:L274)</f>
        <v>474</v>
      </c>
    </row>
    <row r="269" s="356" customFormat="1" ht="15" spans="1:12">
      <c r="A269" s="446">
        <v>2050901</v>
      </c>
      <c r="B269" s="399" t="s">
        <v>317</v>
      </c>
      <c r="C269" s="395"/>
      <c r="D269" s="396"/>
      <c r="E269" s="396"/>
      <c r="F269" s="397"/>
      <c r="G269" s="395">
        <f t="shared" si="99"/>
        <v>-267</v>
      </c>
      <c r="H269" s="398">
        <f t="shared" si="100"/>
        <v>-1</v>
      </c>
      <c r="I269" s="394" t="s">
        <v>156</v>
      </c>
      <c r="J269" s="396" t="str">
        <f t="shared" si="96"/>
        <v/>
      </c>
      <c r="K269" s="411" t="str">
        <f t="shared" si="97"/>
        <v/>
      </c>
      <c r="L269" s="396">
        <v>267</v>
      </c>
    </row>
    <row r="270" s="356" customFormat="1" ht="15" spans="1:12">
      <c r="A270" s="446">
        <v>2050902</v>
      </c>
      <c r="B270" s="399" t="s">
        <v>318</v>
      </c>
      <c r="C270" s="395"/>
      <c r="D270" s="396"/>
      <c r="E270" s="396"/>
      <c r="F270" s="397"/>
      <c r="G270" s="395">
        <f t="shared" si="99"/>
        <v>0</v>
      </c>
      <c r="H270" s="398"/>
      <c r="I270" s="394" t="s">
        <v>156</v>
      </c>
      <c r="J270" s="396" t="str">
        <f t="shared" si="96"/>
        <v/>
      </c>
      <c r="K270" s="411" t="str">
        <f t="shared" si="97"/>
        <v/>
      </c>
      <c r="L270" s="396"/>
    </row>
    <row r="271" s="356" customFormat="1" ht="15" spans="1:12">
      <c r="A271" s="446">
        <v>2050903</v>
      </c>
      <c r="B271" s="399" t="s">
        <v>319</v>
      </c>
      <c r="C271" s="395"/>
      <c r="D271" s="396">
        <v>52</v>
      </c>
      <c r="E271" s="396">
        <v>52</v>
      </c>
      <c r="F271" s="397">
        <f>E271/D271</f>
        <v>1</v>
      </c>
      <c r="G271" s="395">
        <f t="shared" si="99"/>
        <v>11</v>
      </c>
      <c r="H271" s="398">
        <f>G271/L271</f>
        <v>0.268292682926829</v>
      </c>
      <c r="I271" s="394" t="s">
        <v>156</v>
      </c>
      <c r="J271" s="396" t="str">
        <f t="shared" si="96"/>
        <v/>
      </c>
      <c r="K271" s="411" t="str">
        <f t="shared" si="97"/>
        <v/>
      </c>
      <c r="L271" s="396">
        <v>41</v>
      </c>
    </row>
    <row r="272" s="356" customFormat="1" ht="15" spans="1:12">
      <c r="A272" s="446">
        <v>2050904</v>
      </c>
      <c r="B272" s="400" t="s">
        <v>320</v>
      </c>
      <c r="C272" s="395"/>
      <c r="D272" s="396"/>
      <c r="E272" s="396"/>
      <c r="F272" s="397"/>
      <c r="G272" s="395"/>
      <c r="H272" s="398"/>
      <c r="I272" s="394" t="s">
        <v>156</v>
      </c>
      <c r="J272" s="396" t="str">
        <f t="shared" si="96"/>
        <v/>
      </c>
      <c r="K272" s="411" t="str">
        <f t="shared" si="97"/>
        <v/>
      </c>
      <c r="L272" s="396"/>
    </row>
    <row r="273" s="356" customFormat="1" ht="15" spans="1:12">
      <c r="A273" s="446">
        <v>2050905</v>
      </c>
      <c r="B273" s="393" t="s">
        <v>321</v>
      </c>
      <c r="C273" s="395"/>
      <c r="D273" s="396"/>
      <c r="E273" s="396"/>
      <c r="F273" s="397"/>
      <c r="G273" s="395"/>
      <c r="H273" s="398"/>
      <c r="I273" s="394" t="s">
        <v>156</v>
      </c>
      <c r="J273" s="396" t="str">
        <f t="shared" si="96"/>
        <v/>
      </c>
      <c r="K273" s="411" t="str">
        <f t="shared" si="97"/>
        <v/>
      </c>
      <c r="L273" s="396"/>
    </row>
    <row r="274" s="356" customFormat="1" ht="15" spans="1:12">
      <c r="A274" s="446">
        <v>2050999</v>
      </c>
      <c r="B274" s="393" t="s">
        <v>322</v>
      </c>
      <c r="C274" s="395">
        <v>117</v>
      </c>
      <c r="D274" s="396">
        <v>795</v>
      </c>
      <c r="E274" s="396">
        <v>760</v>
      </c>
      <c r="F274" s="397">
        <f t="shared" ref="F274:F278" si="101">E274/D274</f>
        <v>0.955974842767296</v>
      </c>
      <c r="G274" s="395">
        <f t="shared" ref="G274:G278" si="102">E274-L274</f>
        <v>594</v>
      </c>
      <c r="H274" s="398">
        <f t="shared" ref="H274:H278" si="103">G274/L274</f>
        <v>3.57831325301205</v>
      </c>
      <c r="I274" s="394" t="s">
        <v>156</v>
      </c>
      <c r="J274" s="396" t="str">
        <f t="shared" si="96"/>
        <v/>
      </c>
      <c r="K274" s="411" t="str">
        <f t="shared" si="97"/>
        <v/>
      </c>
      <c r="L274" s="396">
        <v>166</v>
      </c>
    </row>
    <row r="275" s="356" customFormat="1" ht="15.75" spans="1:12">
      <c r="A275" s="389">
        <v>20599</v>
      </c>
      <c r="B275" s="390" t="s">
        <v>323</v>
      </c>
      <c r="C275" s="413"/>
      <c r="D275" s="386"/>
      <c r="E275" s="386"/>
      <c r="F275" s="397"/>
      <c r="G275" s="395"/>
      <c r="H275" s="388"/>
      <c r="I275" s="413"/>
      <c r="J275" s="386"/>
      <c r="K275" s="409" t="str">
        <f t="shared" si="97"/>
        <v/>
      </c>
      <c r="L275" s="386"/>
    </row>
    <row r="276" s="356" customFormat="1" ht="15.75" spans="1:12">
      <c r="A276" s="446">
        <v>2059999</v>
      </c>
      <c r="B276" s="393" t="s">
        <v>324</v>
      </c>
      <c r="C276" s="413"/>
      <c r="D276" s="396"/>
      <c r="E276" s="396"/>
      <c r="F276" s="387"/>
      <c r="G276" s="391"/>
      <c r="H276" s="388"/>
      <c r="I276" s="394" t="s">
        <v>156</v>
      </c>
      <c r="J276" s="396" t="str">
        <f t="shared" ref="J276:J282" si="104">IFERROR(I276-C276,"")</f>
        <v/>
      </c>
      <c r="K276" s="411" t="str">
        <f t="shared" si="97"/>
        <v/>
      </c>
      <c r="L276" s="396"/>
    </row>
    <row r="277" s="356" customFormat="1" ht="15.75" spans="1:12">
      <c r="A277" s="428">
        <v>206</v>
      </c>
      <c r="B277" s="385" t="s">
        <v>325</v>
      </c>
      <c r="C277" s="386">
        <f>C278+C283+C284+C290+C295+C300+C301+C308+C309+C310</f>
        <v>3000</v>
      </c>
      <c r="D277" s="386">
        <f>D278+D283+D284+D290+D295+D300+D301+D308+D309+D310</f>
        <v>2645</v>
      </c>
      <c r="E277" s="386">
        <v>2406</v>
      </c>
      <c r="F277" s="387">
        <f t="shared" si="101"/>
        <v>0.909640831758034</v>
      </c>
      <c r="G277" s="391">
        <f t="shared" si="102"/>
        <v>57</v>
      </c>
      <c r="H277" s="388">
        <f t="shared" si="103"/>
        <v>0.0242656449553001</v>
      </c>
      <c r="I277" s="386">
        <f>I278+I283+I284+I290+I295+I300+I301+I308+I309+I310</f>
        <v>2115</v>
      </c>
      <c r="J277" s="386">
        <f t="shared" si="104"/>
        <v>-885</v>
      </c>
      <c r="K277" s="409">
        <f t="shared" si="97"/>
        <v>-0.295</v>
      </c>
      <c r="L277" s="386">
        <f>L278+L283+L284+L290+L295+L300+L301+L308+L309+L310</f>
        <v>2349</v>
      </c>
    </row>
    <row r="278" s="356" customFormat="1" ht="15.75" spans="1:12">
      <c r="A278" s="389">
        <v>20601</v>
      </c>
      <c r="B278" s="390" t="s">
        <v>326</v>
      </c>
      <c r="C278" s="391">
        <f>SUM(C279:C282)</f>
        <v>11</v>
      </c>
      <c r="D278" s="391">
        <f>SUM(D279:D282)</f>
        <v>13</v>
      </c>
      <c r="E278" s="391">
        <v>7</v>
      </c>
      <c r="F278" s="387">
        <f t="shared" si="101"/>
        <v>0.538461538461538</v>
      </c>
      <c r="G278" s="391">
        <f t="shared" si="102"/>
        <v>0</v>
      </c>
      <c r="H278" s="388">
        <f t="shared" si="103"/>
        <v>0</v>
      </c>
      <c r="I278" s="391">
        <f>SUM(I279:I282)</f>
        <v>6</v>
      </c>
      <c r="J278" s="386">
        <f t="shared" si="104"/>
        <v>-5</v>
      </c>
      <c r="K278" s="409">
        <f t="shared" si="97"/>
        <v>-0.454545454545455</v>
      </c>
      <c r="L278" s="391">
        <f>SUM(L279:L282)</f>
        <v>7</v>
      </c>
    </row>
    <row r="279" s="356" customFormat="1" ht="15.75" spans="1:12">
      <c r="A279" s="446">
        <v>2060101</v>
      </c>
      <c r="B279" s="393" t="s">
        <v>153</v>
      </c>
      <c r="C279" s="395"/>
      <c r="D279" s="420"/>
      <c r="E279" s="396"/>
      <c r="F279" s="387"/>
      <c r="G279" s="391"/>
      <c r="H279" s="388"/>
      <c r="I279" s="394" t="s">
        <v>156</v>
      </c>
      <c r="J279" s="396" t="str">
        <f t="shared" si="104"/>
        <v/>
      </c>
      <c r="K279" s="411" t="str">
        <f t="shared" si="97"/>
        <v/>
      </c>
      <c r="L279" s="396"/>
    </row>
    <row r="280" s="356" customFormat="1" ht="15.75" spans="1:12">
      <c r="A280" s="446">
        <v>2060102</v>
      </c>
      <c r="B280" s="393" t="s">
        <v>154</v>
      </c>
      <c r="C280" s="395"/>
      <c r="D280" s="420"/>
      <c r="E280" s="396"/>
      <c r="F280" s="387"/>
      <c r="G280" s="391"/>
      <c r="H280" s="388"/>
      <c r="I280" s="394" t="s">
        <v>156</v>
      </c>
      <c r="J280" s="396" t="str">
        <f t="shared" si="104"/>
        <v/>
      </c>
      <c r="K280" s="411" t="str">
        <f t="shared" si="97"/>
        <v/>
      </c>
      <c r="L280" s="396"/>
    </row>
    <row r="281" s="356" customFormat="1" ht="15.75" spans="1:12">
      <c r="A281" s="446">
        <v>2060103</v>
      </c>
      <c r="B281" s="393" t="s">
        <v>155</v>
      </c>
      <c r="C281" s="395"/>
      <c r="D281" s="420"/>
      <c r="E281" s="396"/>
      <c r="F281" s="387"/>
      <c r="G281" s="391"/>
      <c r="H281" s="388"/>
      <c r="I281" s="394" t="s">
        <v>156</v>
      </c>
      <c r="J281" s="396" t="str">
        <f t="shared" si="104"/>
        <v/>
      </c>
      <c r="K281" s="411" t="str">
        <f t="shared" si="97"/>
        <v/>
      </c>
      <c r="L281" s="396"/>
    </row>
    <row r="282" s="356" customFormat="1" ht="15" spans="1:12">
      <c r="A282" s="446">
        <v>2060199</v>
      </c>
      <c r="B282" s="399" t="s">
        <v>327</v>
      </c>
      <c r="C282" s="395">
        <v>11</v>
      </c>
      <c r="D282" s="420">
        <v>13</v>
      </c>
      <c r="E282" s="396">
        <v>7</v>
      </c>
      <c r="F282" s="397">
        <f t="shared" ref="F282:F286" si="105">E282/D282</f>
        <v>0.538461538461538</v>
      </c>
      <c r="G282" s="395">
        <f t="shared" ref="G282:G286" si="106">E282-L282</f>
        <v>0</v>
      </c>
      <c r="H282" s="398">
        <f t="shared" ref="H282:H286" si="107">G282/L282</f>
        <v>0</v>
      </c>
      <c r="I282" s="394">
        <v>6</v>
      </c>
      <c r="J282" s="396">
        <f t="shared" si="104"/>
        <v>-5</v>
      </c>
      <c r="K282" s="411">
        <f t="shared" si="97"/>
        <v>-0.454545454545455</v>
      </c>
      <c r="L282" s="396">
        <v>7</v>
      </c>
    </row>
    <row r="283" s="356" customFormat="1" ht="15.75" spans="1:12">
      <c r="A283" s="389">
        <v>20602</v>
      </c>
      <c r="B283" s="390" t="s">
        <v>328</v>
      </c>
      <c r="C283" s="413"/>
      <c r="D283" s="421"/>
      <c r="E283" s="386"/>
      <c r="F283" s="387"/>
      <c r="G283" s="391"/>
      <c r="H283" s="388"/>
      <c r="I283" s="413"/>
      <c r="J283" s="386"/>
      <c r="K283" s="409" t="str">
        <f t="shared" si="97"/>
        <v/>
      </c>
      <c r="L283" s="386"/>
    </row>
    <row r="284" s="356" customFormat="1" ht="15.75" spans="1:12">
      <c r="A284" s="389">
        <v>20603</v>
      </c>
      <c r="B284" s="390" t="s">
        <v>329</v>
      </c>
      <c r="C284" s="413"/>
      <c r="D284" s="413">
        <f>SUM(D285:D289)</f>
        <v>18</v>
      </c>
      <c r="E284" s="413">
        <v>16</v>
      </c>
      <c r="F284" s="387">
        <f t="shared" si="105"/>
        <v>0.888888888888889</v>
      </c>
      <c r="G284" s="391">
        <f t="shared" si="106"/>
        <v>4</v>
      </c>
      <c r="H284" s="388">
        <f t="shared" si="107"/>
        <v>0.333333333333333</v>
      </c>
      <c r="I284" s="413"/>
      <c r="J284" s="386"/>
      <c r="K284" s="409" t="str">
        <f t="shared" si="97"/>
        <v/>
      </c>
      <c r="L284" s="413">
        <f>SUM(L285:L289)</f>
        <v>12</v>
      </c>
    </row>
    <row r="285" s="356" customFormat="1" ht="15.75" spans="1:12">
      <c r="A285" s="446">
        <v>2060301</v>
      </c>
      <c r="B285" s="393" t="s">
        <v>330</v>
      </c>
      <c r="C285" s="413"/>
      <c r="D285" s="421"/>
      <c r="E285" s="396"/>
      <c r="F285" s="387"/>
      <c r="G285" s="391"/>
      <c r="H285" s="388"/>
      <c r="I285" s="394" t="s">
        <v>156</v>
      </c>
      <c r="J285" s="396" t="str">
        <f t="shared" ref="J285:J294" si="108">IFERROR(I285-C285,"")</f>
        <v/>
      </c>
      <c r="K285" s="411" t="str">
        <f t="shared" si="97"/>
        <v/>
      </c>
      <c r="L285" s="396"/>
    </row>
    <row r="286" s="356" customFormat="1" ht="15.75" spans="1:12">
      <c r="A286" s="446">
        <v>2060302</v>
      </c>
      <c r="B286" s="393" t="s">
        <v>331</v>
      </c>
      <c r="C286" s="413"/>
      <c r="D286" s="420">
        <v>18</v>
      </c>
      <c r="E286" s="396">
        <v>16</v>
      </c>
      <c r="F286" s="397">
        <f t="shared" si="105"/>
        <v>0.888888888888889</v>
      </c>
      <c r="G286" s="395">
        <f t="shared" si="106"/>
        <v>4</v>
      </c>
      <c r="H286" s="398">
        <f t="shared" si="107"/>
        <v>0.333333333333333</v>
      </c>
      <c r="I286" s="394" t="s">
        <v>156</v>
      </c>
      <c r="J286" s="396" t="str">
        <f t="shared" si="108"/>
        <v/>
      </c>
      <c r="K286" s="411" t="str">
        <f t="shared" si="97"/>
        <v/>
      </c>
      <c r="L286" s="396">
        <v>12</v>
      </c>
    </row>
    <row r="287" s="356" customFormat="1" ht="15.75" spans="1:12">
      <c r="A287" s="446">
        <v>2060303</v>
      </c>
      <c r="B287" s="393" t="s">
        <v>332</v>
      </c>
      <c r="C287" s="413"/>
      <c r="D287" s="420"/>
      <c r="E287" s="396"/>
      <c r="F287" s="387"/>
      <c r="G287" s="391"/>
      <c r="H287" s="388"/>
      <c r="I287" s="394" t="s">
        <v>156</v>
      </c>
      <c r="J287" s="396" t="str">
        <f t="shared" si="108"/>
        <v/>
      </c>
      <c r="K287" s="411" t="str">
        <f t="shared" si="97"/>
        <v/>
      </c>
      <c r="L287" s="396"/>
    </row>
    <row r="288" s="356" customFormat="1" ht="15.75" spans="1:12">
      <c r="A288" s="446">
        <v>2060304</v>
      </c>
      <c r="B288" s="399" t="s">
        <v>333</v>
      </c>
      <c r="C288" s="413"/>
      <c r="D288" s="421"/>
      <c r="E288" s="396"/>
      <c r="F288" s="387"/>
      <c r="G288" s="391"/>
      <c r="H288" s="388"/>
      <c r="I288" s="394" t="s">
        <v>156</v>
      </c>
      <c r="J288" s="396" t="str">
        <f t="shared" si="108"/>
        <v/>
      </c>
      <c r="K288" s="411" t="str">
        <f t="shared" si="97"/>
        <v/>
      </c>
      <c r="L288" s="396"/>
    </row>
    <row r="289" s="356" customFormat="1" ht="15.75" spans="1:12">
      <c r="A289" s="446">
        <v>2060399</v>
      </c>
      <c r="B289" s="399" t="s">
        <v>334</v>
      </c>
      <c r="C289" s="413"/>
      <c r="D289" s="421"/>
      <c r="E289" s="396"/>
      <c r="F289" s="387"/>
      <c r="G289" s="391"/>
      <c r="H289" s="388"/>
      <c r="I289" s="394" t="s">
        <v>156</v>
      </c>
      <c r="J289" s="396" t="str">
        <f t="shared" si="108"/>
        <v/>
      </c>
      <c r="K289" s="411" t="str">
        <f t="shared" si="97"/>
        <v/>
      </c>
      <c r="L289" s="396"/>
    </row>
    <row r="290" s="356" customFormat="1" ht="15.75" spans="1:12">
      <c r="A290" s="389">
        <v>20604</v>
      </c>
      <c r="B290" s="390" t="s">
        <v>335</v>
      </c>
      <c r="C290" s="391">
        <f>SUM(C291:C294)</f>
        <v>208</v>
      </c>
      <c r="D290" s="391">
        <f>SUM(D291:D294)</f>
        <v>218</v>
      </c>
      <c r="E290" s="391">
        <v>146</v>
      </c>
      <c r="F290" s="387">
        <f t="shared" ref="F290:F294" si="109">E290/D290</f>
        <v>0.669724770642202</v>
      </c>
      <c r="G290" s="391">
        <f t="shared" ref="G290:G294" si="110">E290-L290</f>
        <v>19</v>
      </c>
      <c r="H290" s="388">
        <f>G290/L290</f>
        <v>0.149606299212598</v>
      </c>
      <c r="I290" s="391">
        <f>SUM(I291:I294)</f>
        <v>158</v>
      </c>
      <c r="J290" s="386">
        <f t="shared" si="108"/>
        <v>-50</v>
      </c>
      <c r="K290" s="409">
        <f t="shared" si="97"/>
        <v>-0.240384615384615</v>
      </c>
      <c r="L290" s="391">
        <f>SUM(L291:L294)</f>
        <v>127</v>
      </c>
    </row>
    <row r="291" s="356" customFormat="1" ht="15.75" spans="1:12">
      <c r="A291" s="446">
        <v>2060401</v>
      </c>
      <c r="B291" s="400" t="s">
        <v>330</v>
      </c>
      <c r="C291" s="395">
        <v>42</v>
      </c>
      <c r="D291" s="420">
        <v>59</v>
      </c>
      <c r="E291" s="396">
        <v>39</v>
      </c>
      <c r="F291" s="397">
        <f t="shared" si="109"/>
        <v>0.661016949152542</v>
      </c>
      <c r="G291" s="395">
        <f t="shared" si="110"/>
        <v>4</v>
      </c>
      <c r="H291" s="388"/>
      <c r="I291" s="394">
        <v>37</v>
      </c>
      <c r="J291" s="396">
        <f t="shared" si="108"/>
        <v>-5</v>
      </c>
      <c r="K291" s="411">
        <f t="shared" si="97"/>
        <v>-0.119047619047619</v>
      </c>
      <c r="L291" s="396">
        <v>35</v>
      </c>
    </row>
    <row r="292" s="356" customFormat="1" ht="15.75" spans="1:12">
      <c r="A292" s="446">
        <v>2060404</v>
      </c>
      <c r="B292" s="393" t="s">
        <v>336</v>
      </c>
      <c r="C292" s="395"/>
      <c r="D292" s="420"/>
      <c r="E292" s="396"/>
      <c r="F292" s="397"/>
      <c r="G292" s="395"/>
      <c r="H292" s="388"/>
      <c r="I292" s="394" t="s">
        <v>156</v>
      </c>
      <c r="J292" s="396" t="str">
        <f t="shared" si="108"/>
        <v/>
      </c>
      <c r="K292" s="411" t="str">
        <f t="shared" si="97"/>
        <v/>
      </c>
      <c r="L292" s="396"/>
    </row>
    <row r="293" s="356" customFormat="1" ht="15.75" spans="1:12">
      <c r="A293" s="446">
        <v>2060405</v>
      </c>
      <c r="B293" s="393" t="s">
        <v>337</v>
      </c>
      <c r="C293" s="395"/>
      <c r="D293" s="420"/>
      <c r="E293" s="396"/>
      <c r="F293" s="397"/>
      <c r="G293" s="395"/>
      <c r="H293" s="388"/>
      <c r="I293" s="394" t="s">
        <v>156</v>
      </c>
      <c r="J293" s="396" t="str">
        <f t="shared" si="108"/>
        <v/>
      </c>
      <c r="K293" s="411" t="str">
        <f t="shared" si="97"/>
        <v/>
      </c>
      <c r="L293" s="396"/>
    </row>
    <row r="294" s="356" customFormat="1" ht="15" spans="1:12">
      <c r="A294" s="446">
        <v>2060499</v>
      </c>
      <c r="B294" s="399" t="s">
        <v>338</v>
      </c>
      <c r="C294" s="395">
        <v>166</v>
      </c>
      <c r="D294" s="420">
        <v>159</v>
      </c>
      <c r="E294" s="396">
        <v>107</v>
      </c>
      <c r="F294" s="397">
        <f t="shared" si="109"/>
        <v>0.672955974842767</v>
      </c>
      <c r="G294" s="395">
        <f t="shared" si="110"/>
        <v>15</v>
      </c>
      <c r="H294" s="398">
        <f>G294/L294</f>
        <v>0.16304347826087</v>
      </c>
      <c r="I294" s="394">
        <v>121</v>
      </c>
      <c r="J294" s="396">
        <f t="shared" si="108"/>
        <v>-45</v>
      </c>
      <c r="K294" s="411">
        <f t="shared" si="97"/>
        <v>-0.271084337349398</v>
      </c>
      <c r="L294" s="396">
        <v>92</v>
      </c>
    </row>
    <row r="295" s="356" customFormat="1" ht="15.75" spans="1:12">
      <c r="A295" s="389">
        <v>20605</v>
      </c>
      <c r="B295" s="390" t="s">
        <v>339</v>
      </c>
      <c r="C295" s="413"/>
      <c r="D295" s="421"/>
      <c r="E295" s="386"/>
      <c r="F295" s="387"/>
      <c r="G295" s="391"/>
      <c r="H295" s="388"/>
      <c r="I295" s="413"/>
      <c r="J295" s="386"/>
      <c r="K295" s="409" t="str">
        <f t="shared" si="97"/>
        <v/>
      </c>
      <c r="L295" s="386"/>
    </row>
    <row r="296" s="356" customFormat="1" ht="15.75" spans="1:12">
      <c r="A296" s="446">
        <v>2060501</v>
      </c>
      <c r="B296" s="399" t="s">
        <v>330</v>
      </c>
      <c r="C296" s="413"/>
      <c r="D296" s="421"/>
      <c r="E296" s="396"/>
      <c r="F296" s="387"/>
      <c r="G296" s="391"/>
      <c r="H296" s="388"/>
      <c r="I296" s="394" t="s">
        <v>156</v>
      </c>
      <c r="J296" s="396" t="str">
        <f t="shared" ref="J296:J299" si="111">IFERROR(I296-C296,"")</f>
        <v/>
      </c>
      <c r="K296" s="411" t="str">
        <f t="shared" si="97"/>
        <v/>
      </c>
      <c r="L296" s="396"/>
    </row>
    <row r="297" s="356" customFormat="1" ht="15.75" spans="1:12">
      <c r="A297" s="446">
        <v>2060502</v>
      </c>
      <c r="B297" s="393" t="s">
        <v>340</v>
      </c>
      <c r="C297" s="413"/>
      <c r="D297" s="421"/>
      <c r="E297" s="396"/>
      <c r="F297" s="387"/>
      <c r="G297" s="391"/>
      <c r="H297" s="388"/>
      <c r="I297" s="394" t="s">
        <v>156</v>
      </c>
      <c r="J297" s="396" t="str">
        <f t="shared" si="111"/>
        <v/>
      </c>
      <c r="K297" s="411" t="str">
        <f t="shared" si="97"/>
        <v/>
      </c>
      <c r="L297" s="396"/>
    </row>
    <row r="298" s="356" customFormat="1" ht="15.75" spans="1:12">
      <c r="A298" s="446">
        <v>2060503</v>
      </c>
      <c r="B298" s="393" t="s">
        <v>341</v>
      </c>
      <c r="C298" s="413"/>
      <c r="D298" s="421"/>
      <c r="E298" s="396"/>
      <c r="F298" s="387"/>
      <c r="G298" s="391"/>
      <c r="H298" s="388"/>
      <c r="I298" s="394" t="s">
        <v>156</v>
      </c>
      <c r="J298" s="396" t="str">
        <f t="shared" si="111"/>
        <v/>
      </c>
      <c r="K298" s="411" t="str">
        <f t="shared" si="97"/>
        <v/>
      </c>
      <c r="L298" s="396"/>
    </row>
    <row r="299" s="356" customFormat="1" ht="15.75" spans="1:12">
      <c r="A299" s="446">
        <v>2060599</v>
      </c>
      <c r="B299" s="393" t="s">
        <v>342</v>
      </c>
      <c r="C299" s="413"/>
      <c r="D299" s="421"/>
      <c r="E299" s="396"/>
      <c r="F299" s="387"/>
      <c r="G299" s="391"/>
      <c r="H299" s="388"/>
      <c r="I299" s="394" t="s">
        <v>156</v>
      </c>
      <c r="J299" s="396" t="str">
        <f t="shared" si="111"/>
        <v/>
      </c>
      <c r="K299" s="411" t="str">
        <f t="shared" si="97"/>
        <v/>
      </c>
      <c r="L299" s="396"/>
    </row>
    <row r="300" s="356" customFormat="1" ht="15.75" spans="1:12">
      <c r="A300" s="389">
        <v>20606</v>
      </c>
      <c r="B300" s="390" t="s">
        <v>343</v>
      </c>
      <c r="C300" s="413"/>
      <c r="D300" s="421"/>
      <c r="E300" s="386"/>
      <c r="F300" s="387"/>
      <c r="G300" s="391"/>
      <c r="H300" s="388"/>
      <c r="I300" s="413"/>
      <c r="J300" s="386"/>
      <c r="K300" s="409" t="str">
        <f t="shared" si="97"/>
        <v/>
      </c>
      <c r="L300" s="386"/>
    </row>
    <row r="301" s="356" customFormat="1" ht="15.75" spans="1:12">
      <c r="A301" s="389">
        <v>20607</v>
      </c>
      <c r="B301" s="390" t="s">
        <v>344</v>
      </c>
      <c r="C301" s="391">
        <f>SUM(C302:C307)</f>
        <v>35</v>
      </c>
      <c r="D301" s="391">
        <f>SUM(D302:D307)</f>
        <v>33</v>
      </c>
      <c r="E301" s="391">
        <v>33</v>
      </c>
      <c r="F301" s="387">
        <f t="shared" ref="F301:F303" si="112">E301/D301</f>
        <v>1</v>
      </c>
      <c r="G301" s="391">
        <f t="shared" ref="G301:G307" si="113">E301-L301</f>
        <v>-4</v>
      </c>
      <c r="H301" s="388">
        <f t="shared" ref="H301:H303" si="114">G301/L301</f>
        <v>-0.108108108108108</v>
      </c>
      <c r="I301" s="391">
        <f>SUM(I302:I307)</f>
        <v>32</v>
      </c>
      <c r="J301" s="386">
        <f t="shared" ref="J301:J307" si="115">IFERROR(I301-C301,"")</f>
        <v>-3</v>
      </c>
      <c r="K301" s="409">
        <f t="shared" si="97"/>
        <v>-0.0857142857142857</v>
      </c>
      <c r="L301" s="391">
        <f>SUM(L302:L307)</f>
        <v>37</v>
      </c>
    </row>
    <row r="302" s="356" customFormat="1" ht="15" spans="1:12">
      <c r="A302" s="446">
        <v>2060701</v>
      </c>
      <c r="B302" s="393" t="s">
        <v>330</v>
      </c>
      <c r="C302" s="395">
        <v>26</v>
      </c>
      <c r="D302" s="420">
        <v>27</v>
      </c>
      <c r="E302" s="396">
        <v>27</v>
      </c>
      <c r="F302" s="397">
        <f t="shared" si="112"/>
        <v>1</v>
      </c>
      <c r="G302" s="395">
        <f t="shared" si="113"/>
        <v>0</v>
      </c>
      <c r="H302" s="398">
        <f t="shared" si="114"/>
        <v>0</v>
      </c>
      <c r="I302" s="394">
        <v>28</v>
      </c>
      <c r="J302" s="396">
        <f t="shared" si="115"/>
        <v>2</v>
      </c>
      <c r="K302" s="411">
        <f t="shared" si="97"/>
        <v>0.0769230769230769</v>
      </c>
      <c r="L302" s="396">
        <v>27</v>
      </c>
    </row>
    <row r="303" s="356" customFormat="1" ht="15" spans="1:12">
      <c r="A303" s="446">
        <v>2060702</v>
      </c>
      <c r="B303" s="399" t="s">
        <v>345</v>
      </c>
      <c r="C303" s="395">
        <v>3</v>
      </c>
      <c r="D303" s="420">
        <v>2</v>
      </c>
      <c r="E303" s="396">
        <v>2</v>
      </c>
      <c r="F303" s="397">
        <f t="shared" si="112"/>
        <v>1</v>
      </c>
      <c r="G303" s="395">
        <f t="shared" si="113"/>
        <v>1</v>
      </c>
      <c r="H303" s="398">
        <f t="shared" si="114"/>
        <v>1</v>
      </c>
      <c r="I303" s="394">
        <v>1</v>
      </c>
      <c r="J303" s="396">
        <f t="shared" si="115"/>
        <v>-2</v>
      </c>
      <c r="K303" s="411">
        <f t="shared" si="97"/>
        <v>-0.666666666666667</v>
      </c>
      <c r="L303" s="396">
        <v>1</v>
      </c>
    </row>
    <row r="304" s="356" customFormat="1" ht="15" spans="1:12">
      <c r="A304" s="446">
        <v>2060703</v>
      </c>
      <c r="B304" s="399" t="s">
        <v>346</v>
      </c>
      <c r="C304" s="395"/>
      <c r="D304" s="420"/>
      <c r="E304" s="396"/>
      <c r="F304" s="397"/>
      <c r="G304" s="395">
        <f t="shared" si="113"/>
        <v>0</v>
      </c>
      <c r="H304" s="398"/>
      <c r="I304" s="394" t="s">
        <v>156</v>
      </c>
      <c r="J304" s="396" t="str">
        <f t="shared" si="115"/>
        <v/>
      </c>
      <c r="K304" s="411" t="str">
        <f t="shared" si="97"/>
        <v/>
      </c>
      <c r="L304" s="396"/>
    </row>
    <row r="305" s="356" customFormat="1" ht="15" spans="1:12">
      <c r="A305" s="446">
        <v>2060704</v>
      </c>
      <c r="B305" s="399" t="s">
        <v>347</v>
      </c>
      <c r="C305" s="395"/>
      <c r="D305" s="420"/>
      <c r="E305" s="396"/>
      <c r="F305" s="397"/>
      <c r="G305" s="395">
        <f t="shared" si="113"/>
        <v>0</v>
      </c>
      <c r="H305" s="398"/>
      <c r="I305" s="394" t="s">
        <v>156</v>
      </c>
      <c r="J305" s="396" t="str">
        <f t="shared" si="115"/>
        <v/>
      </c>
      <c r="K305" s="411" t="str">
        <f t="shared" si="97"/>
        <v/>
      </c>
      <c r="L305" s="396"/>
    </row>
    <row r="306" s="356" customFormat="1" ht="15" spans="1:12">
      <c r="A306" s="446">
        <v>2060705</v>
      </c>
      <c r="B306" s="393" t="s">
        <v>348</v>
      </c>
      <c r="C306" s="395"/>
      <c r="D306" s="420"/>
      <c r="E306" s="396"/>
      <c r="F306" s="397"/>
      <c r="G306" s="395">
        <f t="shared" si="113"/>
        <v>0</v>
      </c>
      <c r="H306" s="398"/>
      <c r="I306" s="394" t="s">
        <v>156</v>
      </c>
      <c r="J306" s="396" t="str">
        <f t="shared" si="115"/>
        <v/>
      </c>
      <c r="K306" s="411" t="str">
        <f t="shared" si="97"/>
        <v/>
      </c>
      <c r="L306" s="396"/>
    </row>
    <row r="307" s="356" customFormat="1" ht="15" spans="1:12">
      <c r="A307" s="446">
        <v>2060799</v>
      </c>
      <c r="B307" s="393" t="s">
        <v>349</v>
      </c>
      <c r="C307" s="395">
        <v>6</v>
      </c>
      <c r="D307" s="420">
        <v>4</v>
      </c>
      <c r="E307" s="396">
        <v>4</v>
      </c>
      <c r="F307" s="397">
        <f>E307/D307</f>
        <v>1</v>
      </c>
      <c r="G307" s="395">
        <f t="shared" si="113"/>
        <v>-5</v>
      </c>
      <c r="H307" s="398">
        <f>G307/L307</f>
        <v>-0.555555555555556</v>
      </c>
      <c r="I307" s="394">
        <v>3</v>
      </c>
      <c r="J307" s="396">
        <f t="shared" si="115"/>
        <v>-3</v>
      </c>
      <c r="K307" s="411">
        <f t="shared" si="97"/>
        <v>-0.5</v>
      </c>
      <c r="L307" s="396">
        <v>9</v>
      </c>
    </row>
    <row r="308" s="356" customFormat="1" ht="15.75" spans="1:12">
      <c r="A308" s="389">
        <v>20608</v>
      </c>
      <c r="B308" s="390" t="s">
        <v>350</v>
      </c>
      <c r="C308" s="413"/>
      <c r="D308" s="421"/>
      <c r="E308" s="386"/>
      <c r="F308" s="387"/>
      <c r="G308" s="391"/>
      <c r="H308" s="388"/>
      <c r="I308" s="413"/>
      <c r="J308" s="386"/>
      <c r="K308" s="409" t="str">
        <f t="shared" si="97"/>
        <v/>
      </c>
      <c r="L308" s="386"/>
    </row>
    <row r="309" s="356" customFormat="1" ht="15.75" spans="1:12">
      <c r="A309" s="389">
        <v>20609</v>
      </c>
      <c r="B309" s="390" t="s">
        <v>351</v>
      </c>
      <c r="C309" s="413"/>
      <c r="D309" s="421"/>
      <c r="E309" s="386"/>
      <c r="F309" s="387"/>
      <c r="G309" s="391"/>
      <c r="H309" s="388"/>
      <c r="I309" s="413"/>
      <c r="J309" s="386"/>
      <c r="K309" s="409" t="str">
        <f t="shared" si="97"/>
        <v/>
      </c>
      <c r="L309" s="386"/>
    </row>
    <row r="310" s="356" customFormat="1" ht="15.75" spans="1:12">
      <c r="A310" s="389">
        <v>20699</v>
      </c>
      <c r="B310" s="390" t="s">
        <v>352</v>
      </c>
      <c r="C310" s="413">
        <f>SUM(C311:C314)</f>
        <v>2746</v>
      </c>
      <c r="D310" s="413">
        <f>SUM(D311:D314)</f>
        <v>2363</v>
      </c>
      <c r="E310" s="413">
        <v>2204</v>
      </c>
      <c r="F310" s="387">
        <f t="shared" ref="F310:F317" si="116">E310/D310</f>
        <v>0.932712653406686</v>
      </c>
      <c r="G310" s="391">
        <f t="shared" ref="G310:G332" si="117">E310-L310</f>
        <v>38</v>
      </c>
      <c r="H310" s="388"/>
      <c r="I310" s="413">
        <f>SUM(I311:I314)</f>
        <v>1919</v>
      </c>
      <c r="J310" s="386">
        <f t="shared" ref="J310:J373" si="118">IFERROR(I310-C310,"")</f>
        <v>-827</v>
      </c>
      <c r="K310" s="409">
        <f t="shared" si="97"/>
        <v>-0.301165331391114</v>
      </c>
      <c r="L310" s="413">
        <f>SUM(L311:L314)</f>
        <v>2166</v>
      </c>
    </row>
    <row r="311" s="356" customFormat="1" ht="15.75" spans="1:12">
      <c r="A311" s="446">
        <v>2069901</v>
      </c>
      <c r="B311" s="393" t="s">
        <v>353</v>
      </c>
      <c r="C311" s="419">
        <v>19</v>
      </c>
      <c r="D311" s="420"/>
      <c r="E311" s="396"/>
      <c r="F311" s="387"/>
      <c r="G311" s="391"/>
      <c r="H311" s="388"/>
      <c r="I311" s="394">
        <v>19</v>
      </c>
      <c r="J311" s="396">
        <f t="shared" si="118"/>
        <v>0</v>
      </c>
      <c r="K311" s="411">
        <f t="shared" si="97"/>
        <v>0</v>
      </c>
      <c r="L311" s="396"/>
    </row>
    <row r="312" s="356" customFormat="1" ht="15.75" spans="1:12">
      <c r="A312" s="446">
        <v>2069902</v>
      </c>
      <c r="B312" s="399" t="s">
        <v>354</v>
      </c>
      <c r="C312" s="419"/>
      <c r="D312" s="420"/>
      <c r="E312" s="396"/>
      <c r="F312" s="387"/>
      <c r="G312" s="391"/>
      <c r="H312" s="388"/>
      <c r="I312" s="394" t="s">
        <v>156</v>
      </c>
      <c r="J312" s="396" t="str">
        <f t="shared" si="118"/>
        <v/>
      </c>
      <c r="K312" s="411" t="str">
        <f t="shared" si="97"/>
        <v/>
      </c>
      <c r="L312" s="396"/>
    </row>
    <row r="313" s="356" customFormat="1" ht="15.75" spans="1:12">
      <c r="A313" s="446">
        <v>2069903</v>
      </c>
      <c r="B313" s="399" t="s">
        <v>355</v>
      </c>
      <c r="C313" s="419"/>
      <c r="D313" s="420"/>
      <c r="E313" s="396"/>
      <c r="F313" s="387"/>
      <c r="G313" s="391"/>
      <c r="H313" s="388"/>
      <c r="I313" s="394" t="s">
        <v>156</v>
      </c>
      <c r="J313" s="396" t="str">
        <f t="shared" si="118"/>
        <v/>
      </c>
      <c r="K313" s="411" t="str">
        <f t="shared" si="97"/>
        <v/>
      </c>
      <c r="L313" s="396"/>
    </row>
    <row r="314" s="356" customFormat="1" ht="15.75" spans="1:12">
      <c r="A314" s="446">
        <v>2069999</v>
      </c>
      <c r="B314" s="399" t="s">
        <v>356</v>
      </c>
      <c r="C314" s="419">
        <v>2727</v>
      </c>
      <c r="D314" s="420">
        <v>2363</v>
      </c>
      <c r="E314" s="396">
        <v>2204</v>
      </c>
      <c r="F314" s="397">
        <f t="shared" si="116"/>
        <v>0.932712653406686</v>
      </c>
      <c r="G314" s="395">
        <f t="shared" si="117"/>
        <v>38</v>
      </c>
      <c r="H314" s="388"/>
      <c r="I314" s="394">
        <v>1900</v>
      </c>
      <c r="J314" s="396">
        <f t="shared" si="118"/>
        <v>-827</v>
      </c>
      <c r="K314" s="411">
        <f t="shared" si="97"/>
        <v>-0.303263659699303</v>
      </c>
      <c r="L314" s="396">
        <v>2166</v>
      </c>
    </row>
    <row r="315" s="356" customFormat="1" ht="15.75" spans="1:12">
      <c r="A315" s="428">
        <v>207</v>
      </c>
      <c r="B315" s="385" t="s">
        <v>357</v>
      </c>
      <c r="C315" s="386">
        <f>C316+C332+C340+C351+C360+C368</f>
        <v>2015</v>
      </c>
      <c r="D315" s="386">
        <f>D316+D332+D340+D351+D360+D368</f>
        <v>2569</v>
      </c>
      <c r="E315" s="386">
        <v>2369</v>
      </c>
      <c r="F315" s="387">
        <f t="shared" si="116"/>
        <v>0.922148695990658</v>
      </c>
      <c r="G315" s="391">
        <f t="shared" si="117"/>
        <v>-2209</v>
      </c>
      <c r="H315" s="388">
        <f t="shared" ref="H315:H318" si="119">G315/L315</f>
        <v>-0.482525120139799</v>
      </c>
      <c r="I315" s="386">
        <f>I316+I332+I340+I351+I360+I368</f>
        <v>1454</v>
      </c>
      <c r="J315" s="386">
        <f t="shared" si="118"/>
        <v>-561</v>
      </c>
      <c r="K315" s="409">
        <f t="shared" si="97"/>
        <v>-0.278411910669975</v>
      </c>
      <c r="L315" s="386">
        <f>L316+L332+L340+L351+L360+L368</f>
        <v>4578</v>
      </c>
    </row>
    <row r="316" s="356" customFormat="1" ht="15.75" spans="1:12">
      <c r="A316" s="389">
        <v>20701</v>
      </c>
      <c r="B316" s="390" t="s">
        <v>358</v>
      </c>
      <c r="C316" s="391">
        <f>SUM(C317:C331)</f>
        <v>1170</v>
      </c>
      <c r="D316" s="391">
        <f>SUM(D317:D331)</f>
        <v>1702</v>
      </c>
      <c r="E316" s="391">
        <v>1609</v>
      </c>
      <c r="F316" s="387">
        <f t="shared" si="116"/>
        <v>0.945358401880141</v>
      </c>
      <c r="G316" s="391">
        <f t="shared" si="117"/>
        <v>-528</v>
      </c>
      <c r="H316" s="388">
        <f t="shared" si="119"/>
        <v>-0.247075339260646</v>
      </c>
      <c r="I316" s="391">
        <f>SUM(I317:I331)</f>
        <v>1045</v>
      </c>
      <c r="J316" s="386">
        <f t="shared" si="118"/>
        <v>-125</v>
      </c>
      <c r="K316" s="409">
        <f t="shared" si="97"/>
        <v>-0.106837606837607</v>
      </c>
      <c r="L316" s="391">
        <f>SUM(L317:L331)</f>
        <v>2137</v>
      </c>
    </row>
    <row r="317" s="356" customFormat="1" ht="15" spans="1:12">
      <c r="A317" s="446">
        <v>2070101</v>
      </c>
      <c r="B317" s="400" t="s">
        <v>153</v>
      </c>
      <c r="C317" s="395">
        <v>280</v>
      </c>
      <c r="D317" s="396">
        <v>311</v>
      </c>
      <c r="E317" s="396">
        <v>297</v>
      </c>
      <c r="F317" s="397">
        <f t="shared" si="116"/>
        <v>0.954983922829582</v>
      </c>
      <c r="G317" s="395">
        <f t="shared" si="117"/>
        <v>59</v>
      </c>
      <c r="H317" s="398">
        <f t="shared" si="119"/>
        <v>0.247899159663866</v>
      </c>
      <c r="I317" s="394">
        <v>614</v>
      </c>
      <c r="J317" s="396">
        <f t="shared" si="118"/>
        <v>334</v>
      </c>
      <c r="K317" s="411">
        <f t="shared" si="97"/>
        <v>1.19285714285714</v>
      </c>
      <c r="L317" s="396">
        <v>238</v>
      </c>
    </row>
    <row r="318" s="356" customFormat="1" ht="15" spans="1:12">
      <c r="A318" s="446">
        <v>2070102</v>
      </c>
      <c r="B318" s="400" t="s">
        <v>154</v>
      </c>
      <c r="C318" s="395"/>
      <c r="D318" s="396"/>
      <c r="E318" s="396"/>
      <c r="F318" s="397"/>
      <c r="G318" s="395">
        <f t="shared" si="117"/>
        <v>-3</v>
      </c>
      <c r="H318" s="398">
        <f t="shared" si="119"/>
        <v>-1</v>
      </c>
      <c r="I318" s="394" t="s">
        <v>156</v>
      </c>
      <c r="J318" s="396" t="str">
        <f t="shared" si="118"/>
        <v/>
      </c>
      <c r="K318" s="411" t="str">
        <f t="shared" si="97"/>
        <v/>
      </c>
      <c r="L318" s="396">
        <v>3</v>
      </c>
    </row>
    <row r="319" s="356" customFormat="1" ht="15" spans="1:12">
      <c r="A319" s="446">
        <v>2070103</v>
      </c>
      <c r="B319" s="400" t="s">
        <v>155</v>
      </c>
      <c r="C319" s="395"/>
      <c r="D319" s="396"/>
      <c r="E319" s="396"/>
      <c r="F319" s="397"/>
      <c r="G319" s="395">
        <f t="shared" si="117"/>
        <v>0</v>
      </c>
      <c r="H319" s="398"/>
      <c r="I319" s="394" t="s">
        <v>156</v>
      </c>
      <c r="J319" s="396" t="str">
        <f t="shared" si="118"/>
        <v/>
      </c>
      <c r="K319" s="411" t="str">
        <f t="shared" si="97"/>
        <v/>
      </c>
      <c r="L319" s="396"/>
    </row>
    <row r="320" s="356" customFormat="1" ht="15" spans="1:12">
      <c r="A320" s="446">
        <v>2070104</v>
      </c>
      <c r="B320" s="400" t="s">
        <v>359</v>
      </c>
      <c r="C320" s="395">
        <v>63</v>
      </c>
      <c r="D320" s="396">
        <v>58</v>
      </c>
      <c r="E320" s="396">
        <v>58</v>
      </c>
      <c r="F320" s="397">
        <f t="shared" ref="F320:F325" si="120">E320/D320</f>
        <v>1</v>
      </c>
      <c r="G320" s="395">
        <f t="shared" si="117"/>
        <v>-806</v>
      </c>
      <c r="H320" s="398">
        <f t="shared" ref="H320:H325" si="121">G320/L320</f>
        <v>-0.93287037037037</v>
      </c>
      <c r="I320" s="394">
        <v>14</v>
      </c>
      <c r="J320" s="396">
        <f t="shared" si="118"/>
        <v>-49</v>
      </c>
      <c r="K320" s="411">
        <f t="shared" si="97"/>
        <v>-0.777777777777778</v>
      </c>
      <c r="L320" s="396">
        <v>864</v>
      </c>
    </row>
    <row r="321" s="356" customFormat="1" ht="15" spans="1:12">
      <c r="A321" s="446">
        <v>2070105</v>
      </c>
      <c r="B321" s="400" t="s">
        <v>360</v>
      </c>
      <c r="C321" s="395"/>
      <c r="D321" s="396"/>
      <c r="E321" s="396"/>
      <c r="F321" s="397"/>
      <c r="G321" s="395">
        <f t="shared" si="117"/>
        <v>0</v>
      </c>
      <c r="H321" s="398"/>
      <c r="I321" s="394" t="s">
        <v>156</v>
      </c>
      <c r="J321" s="396" t="str">
        <f t="shared" si="118"/>
        <v/>
      </c>
      <c r="K321" s="411" t="str">
        <f t="shared" si="97"/>
        <v/>
      </c>
      <c r="L321" s="396"/>
    </row>
    <row r="322" s="356" customFormat="1" ht="15" spans="1:12">
      <c r="A322" s="446">
        <v>2070106</v>
      </c>
      <c r="B322" s="400" t="s">
        <v>361</v>
      </c>
      <c r="C322" s="395"/>
      <c r="D322" s="396"/>
      <c r="E322" s="396"/>
      <c r="F322" s="397"/>
      <c r="G322" s="395">
        <f t="shared" si="117"/>
        <v>0</v>
      </c>
      <c r="H322" s="398"/>
      <c r="I322" s="394" t="s">
        <v>156</v>
      </c>
      <c r="J322" s="396" t="str">
        <f t="shared" si="118"/>
        <v/>
      </c>
      <c r="K322" s="411" t="str">
        <f t="shared" si="97"/>
        <v/>
      </c>
      <c r="L322" s="396"/>
    </row>
    <row r="323" s="356" customFormat="1" ht="15" spans="1:12">
      <c r="A323" s="446">
        <v>2070107</v>
      </c>
      <c r="B323" s="400" t="s">
        <v>362</v>
      </c>
      <c r="C323" s="395">
        <v>166</v>
      </c>
      <c r="D323" s="396">
        <v>164</v>
      </c>
      <c r="E323" s="396">
        <v>146</v>
      </c>
      <c r="F323" s="397">
        <f t="shared" si="120"/>
        <v>0.890243902439024</v>
      </c>
      <c r="G323" s="395">
        <f t="shared" si="117"/>
        <v>-6</v>
      </c>
      <c r="H323" s="398">
        <f t="shared" si="121"/>
        <v>-0.0394736842105263</v>
      </c>
      <c r="I323" s="394">
        <v>34</v>
      </c>
      <c r="J323" s="396">
        <f t="shared" si="118"/>
        <v>-132</v>
      </c>
      <c r="K323" s="411">
        <f t="shared" si="97"/>
        <v>-0.795180722891566</v>
      </c>
      <c r="L323" s="396">
        <v>152</v>
      </c>
    </row>
    <row r="324" s="356" customFormat="1" ht="15" spans="1:12">
      <c r="A324" s="446">
        <v>2070108</v>
      </c>
      <c r="B324" s="400" t="s">
        <v>363</v>
      </c>
      <c r="C324" s="395">
        <v>30</v>
      </c>
      <c r="D324" s="396"/>
      <c r="E324" s="396"/>
      <c r="F324" s="397"/>
      <c r="G324" s="395">
        <f t="shared" si="117"/>
        <v>0</v>
      </c>
      <c r="H324" s="398"/>
      <c r="I324" s="394" t="s">
        <v>156</v>
      </c>
      <c r="J324" s="396" t="str">
        <f t="shared" si="118"/>
        <v/>
      </c>
      <c r="K324" s="411" t="str">
        <f t="shared" si="97"/>
        <v/>
      </c>
      <c r="L324" s="396"/>
    </row>
    <row r="325" s="356" customFormat="1" ht="15" spans="1:12">
      <c r="A325" s="446">
        <v>2070109</v>
      </c>
      <c r="B325" s="400" t="s">
        <v>364</v>
      </c>
      <c r="C325" s="395">
        <v>266</v>
      </c>
      <c r="D325" s="396">
        <v>490</v>
      </c>
      <c r="E325" s="396">
        <v>489</v>
      </c>
      <c r="F325" s="397">
        <f t="shared" si="120"/>
        <v>0.997959183673469</v>
      </c>
      <c r="G325" s="395">
        <f t="shared" si="117"/>
        <v>300</v>
      </c>
      <c r="H325" s="398">
        <f t="shared" si="121"/>
        <v>1.58730158730159</v>
      </c>
      <c r="I325" s="394">
        <v>20</v>
      </c>
      <c r="J325" s="396">
        <f t="shared" si="118"/>
        <v>-246</v>
      </c>
      <c r="K325" s="411">
        <f t="shared" si="97"/>
        <v>-0.924812030075188</v>
      </c>
      <c r="L325" s="396">
        <v>189</v>
      </c>
    </row>
    <row r="326" s="356" customFormat="1" ht="15" spans="1:12">
      <c r="A326" s="446">
        <v>2070110</v>
      </c>
      <c r="B326" s="400" t="s">
        <v>365</v>
      </c>
      <c r="C326" s="395"/>
      <c r="D326" s="396"/>
      <c r="E326" s="396"/>
      <c r="F326" s="397"/>
      <c r="G326" s="395">
        <f t="shared" si="117"/>
        <v>0</v>
      </c>
      <c r="H326" s="398"/>
      <c r="I326" s="394" t="s">
        <v>156</v>
      </c>
      <c r="J326" s="396" t="str">
        <f t="shared" si="118"/>
        <v/>
      </c>
      <c r="K326" s="411" t="str">
        <f t="shared" si="97"/>
        <v/>
      </c>
      <c r="L326" s="396"/>
    </row>
    <row r="327" s="356" customFormat="1" ht="15" spans="1:12">
      <c r="A327" s="446">
        <v>2070111</v>
      </c>
      <c r="B327" s="400" t="s">
        <v>366</v>
      </c>
      <c r="C327" s="395">
        <v>1</v>
      </c>
      <c r="D327" s="396"/>
      <c r="E327" s="396"/>
      <c r="F327" s="397"/>
      <c r="G327" s="395">
        <f t="shared" si="117"/>
        <v>-5</v>
      </c>
      <c r="H327" s="398">
        <f t="shared" ref="H327:H334" si="122">G327/L327</f>
        <v>-1</v>
      </c>
      <c r="I327" s="394">
        <v>1</v>
      </c>
      <c r="J327" s="396">
        <f t="shared" si="118"/>
        <v>0</v>
      </c>
      <c r="K327" s="411">
        <f t="shared" ref="K327:K390" si="123">IFERROR(J327/C327,"")</f>
        <v>0</v>
      </c>
      <c r="L327" s="396">
        <v>5</v>
      </c>
    </row>
    <row r="328" s="356" customFormat="1" ht="15" spans="1:12">
      <c r="A328" s="446">
        <v>2070112</v>
      </c>
      <c r="B328" s="400" t="s">
        <v>367</v>
      </c>
      <c r="C328" s="395">
        <v>0</v>
      </c>
      <c r="D328" s="396"/>
      <c r="E328" s="396"/>
      <c r="F328" s="397"/>
      <c r="G328" s="395">
        <f t="shared" si="117"/>
        <v>-5</v>
      </c>
      <c r="H328" s="398">
        <f t="shared" si="122"/>
        <v>-1</v>
      </c>
      <c r="I328" s="394" t="s">
        <v>156</v>
      </c>
      <c r="J328" s="396" t="str">
        <f t="shared" si="118"/>
        <v/>
      </c>
      <c r="K328" s="411" t="str">
        <f t="shared" si="123"/>
        <v/>
      </c>
      <c r="L328" s="396">
        <v>5</v>
      </c>
    </row>
    <row r="329" s="356" customFormat="1" ht="15" spans="1:12">
      <c r="A329" s="446">
        <v>2070113</v>
      </c>
      <c r="B329" s="400" t="s">
        <v>368</v>
      </c>
      <c r="C329" s="395">
        <v>0</v>
      </c>
      <c r="D329" s="396"/>
      <c r="E329" s="396"/>
      <c r="F329" s="397"/>
      <c r="G329" s="395">
        <f t="shared" si="117"/>
        <v>-5</v>
      </c>
      <c r="H329" s="398">
        <f t="shared" si="122"/>
        <v>-1</v>
      </c>
      <c r="I329" s="394" t="s">
        <v>156</v>
      </c>
      <c r="J329" s="396" t="str">
        <f t="shared" si="118"/>
        <v/>
      </c>
      <c r="K329" s="411" t="str">
        <f t="shared" si="123"/>
        <v/>
      </c>
      <c r="L329" s="396">
        <v>5</v>
      </c>
    </row>
    <row r="330" s="356" customFormat="1" ht="15" spans="1:12">
      <c r="A330" s="446">
        <v>2070114</v>
      </c>
      <c r="B330" s="400" t="s">
        <v>369</v>
      </c>
      <c r="C330" s="395">
        <v>0</v>
      </c>
      <c r="D330" s="396"/>
      <c r="E330" s="396"/>
      <c r="F330" s="397"/>
      <c r="G330" s="395">
        <f t="shared" si="117"/>
        <v>-3</v>
      </c>
      <c r="H330" s="398">
        <f t="shared" si="122"/>
        <v>-1</v>
      </c>
      <c r="I330" s="394" t="s">
        <v>156</v>
      </c>
      <c r="J330" s="396" t="str">
        <f t="shared" si="118"/>
        <v/>
      </c>
      <c r="K330" s="411" t="str">
        <f t="shared" si="123"/>
        <v/>
      </c>
      <c r="L330" s="396">
        <v>3</v>
      </c>
    </row>
    <row r="331" s="356" customFormat="1" ht="15" spans="1:12">
      <c r="A331" s="446">
        <v>2070199</v>
      </c>
      <c r="B331" s="400" t="s">
        <v>370</v>
      </c>
      <c r="C331" s="395">
        <v>364</v>
      </c>
      <c r="D331" s="396">
        <v>679</v>
      </c>
      <c r="E331" s="396">
        <v>619</v>
      </c>
      <c r="F331" s="397">
        <f t="shared" ref="F331:F334" si="124">E331/D331</f>
        <v>0.911634756995582</v>
      </c>
      <c r="G331" s="395">
        <f t="shared" si="117"/>
        <v>-54</v>
      </c>
      <c r="H331" s="398">
        <f t="shared" si="122"/>
        <v>-0.0802377414561664</v>
      </c>
      <c r="I331" s="394">
        <v>362</v>
      </c>
      <c r="J331" s="396">
        <f t="shared" si="118"/>
        <v>-2</v>
      </c>
      <c r="K331" s="411">
        <f t="shared" si="123"/>
        <v>-0.00549450549450549</v>
      </c>
      <c r="L331" s="396">
        <v>673</v>
      </c>
    </row>
    <row r="332" s="356" customFormat="1" ht="15.75" spans="1:12">
      <c r="A332" s="389">
        <v>20702</v>
      </c>
      <c r="B332" s="390" t="s">
        <v>371</v>
      </c>
      <c r="C332" s="391">
        <f>SUM(C333:C339)</f>
        <v>44</v>
      </c>
      <c r="D332" s="391">
        <f>SUM(D333:D339)</f>
        <v>41</v>
      </c>
      <c r="E332" s="391">
        <v>40</v>
      </c>
      <c r="F332" s="387">
        <f t="shared" si="124"/>
        <v>0.975609756097561</v>
      </c>
      <c r="G332" s="391">
        <f t="shared" si="117"/>
        <v>-12</v>
      </c>
      <c r="H332" s="388">
        <f t="shared" si="122"/>
        <v>-0.230769230769231</v>
      </c>
      <c r="I332" s="391">
        <f>SUM(I333:I339)</f>
        <v>20</v>
      </c>
      <c r="J332" s="386">
        <f t="shared" si="118"/>
        <v>-24</v>
      </c>
      <c r="K332" s="409">
        <f t="shared" si="123"/>
        <v>-0.545454545454545</v>
      </c>
      <c r="L332" s="391">
        <f>SUM(L333:L339)</f>
        <v>52</v>
      </c>
    </row>
    <row r="333" s="356" customFormat="1" ht="15" spans="1:12">
      <c r="A333" s="446">
        <v>2070201</v>
      </c>
      <c r="B333" s="400" t="s">
        <v>153</v>
      </c>
      <c r="C333" s="395"/>
      <c r="D333" s="395"/>
      <c r="E333" s="396"/>
      <c r="F333" s="397"/>
      <c r="G333" s="395"/>
      <c r="H333" s="398" t="e">
        <f t="shared" si="122"/>
        <v>#DIV/0!</v>
      </c>
      <c r="I333" s="394" t="s">
        <v>156</v>
      </c>
      <c r="J333" s="396" t="str">
        <f t="shared" si="118"/>
        <v/>
      </c>
      <c r="K333" s="411" t="str">
        <f t="shared" si="123"/>
        <v/>
      </c>
      <c r="L333" s="396"/>
    </row>
    <row r="334" s="356" customFormat="1" ht="15" spans="1:12">
      <c r="A334" s="446">
        <v>2070202</v>
      </c>
      <c r="B334" s="400" t="s">
        <v>154</v>
      </c>
      <c r="C334" s="395">
        <v>1</v>
      </c>
      <c r="D334" s="395">
        <v>1</v>
      </c>
      <c r="E334" s="396">
        <v>1</v>
      </c>
      <c r="F334" s="397">
        <f t="shared" si="124"/>
        <v>1</v>
      </c>
      <c r="G334" s="395">
        <f t="shared" ref="G334:G337" si="125">E334-L334</f>
        <v>1</v>
      </c>
      <c r="H334" s="398" t="e">
        <f t="shared" si="122"/>
        <v>#DIV/0!</v>
      </c>
      <c r="I334" s="394" t="s">
        <v>156</v>
      </c>
      <c r="J334" s="396" t="str">
        <f t="shared" si="118"/>
        <v/>
      </c>
      <c r="K334" s="411" t="str">
        <f t="shared" si="123"/>
        <v/>
      </c>
      <c r="L334" s="396"/>
    </row>
    <row r="335" s="356" customFormat="1" ht="15" spans="1:12">
      <c r="A335" s="446">
        <v>2070203</v>
      </c>
      <c r="B335" s="400" t="s">
        <v>155</v>
      </c>
      <c r="C335" s="395"/>
      <c r="D335" s="395"/>
      <c r="E335" s="396"/>
      <c r="F335" s="397"/>
      <c r="G335" s="395"/>
      <c r="H335" s="398"/>
      <c r="I335" s="394" t="s">
        <v>156</v>
      </c>
      <c r="J335" s="396" t="str">
        <f t="shared" si="118"/>
        <v/>
      </c>
      <c r="K335" s="411" t="str">
        <f t="shared" si="123"/>
        <v/>
      </c>
      <c r="L335" s="396"/>
    </row>
    <row r="336" s="356" customFormat="1" ht="15" spans="1:12">
      <c r="A336" s="446">
        <v>2070204</v>
      </c>
      <c r="B336" s="400" t="s">
        <v>372</v>
      </c>
      <c r="C336" s="395">
        <v>28</v>
      </c>
      <c r="D336" s="396">
        <v>25</v>
      </c>
      <c r="E336" s="396">
        <v>24</v>
      </c>
      <c r="F336" s="397">
        <f t="shared" ref="F336:F340" si="126">E336/D336</f>
        <v>0.96</v>
      </c>
      <c r="G336" s="395">
        <f t="shared" si="125"/>
        <v>0</v>
      </c>
      <c r="H336" s="398">
        <f t="shared" ref="H336:H342" si="127">G336/L336</f>
        <v>0</v>
      </c>
      <c r="I336" s="394">
        <v>8</v>
      </c>
      <c r="J336" s="396">
        <f t="shared" si="118"/>
        <v>-20</v>
      </c>
      <c r="K336" s="411">
        <f t="shared" si="123"/>
        <v>-0.714285714285714</v>
      </c>
      <c r="L336" s="396">
        <v>24</v>
      </c>
    </row>
    <row r="337" s="356" customFormat="1" ht="15" spans="1:12">
      <c r="A337" s="446">
        <v>2070205</v>
      </c>
      <c r="B337" s="400" t="s">
        <v>373</v>
      </c>
      <c r="C337" s="395">
        <v>15</v>
      </c>
      <c r="D337" s="396">
        <v>15</v>
      </c>
      <c r="E337" s="396">
        <v>15</v>
      </c>
      <c r="F337" s="397">
        <f t="shared" si="126"/>
        <v>1</v>
      </c>
      <c r="G337" s="395">
        <f t="shared" si="125"/>
        <v>-13</v>
      </c>
      <c r="H337" s="398">
        <f t="shared" si="127"/>
        <v>-0.464285714285714</v>
      </c>
      <c r="I337" s="394">
        <v>12</v>
      </c>
      <c r="J337" s="396">
        <f t="shared" si="118"/>
        <v>-3</v>
      </c>
      <c r="K337" s="411">
        <f t="shared" si="123"/>
        <v>-0.2</v>
      </c>
      <c r="L337" s="396">
        <v>28</v>
      </c>
    </row>
    <row r="338" s="356" customFormat="1" ht="15" spans="1:12">
      <c r="A338" s="446">
        <v>2070206</v>
      </c>
      <c r="B338" s="400" t="s">
        <v>374</v>
      </c>
      <c r="C338" s="395"/>
      <c r="D338" s="395"/>
      <c r="E338" s="396"/>
      <c r="F338" s="397"/>
      <c r="G338" s="395"/>
      <c r="H338" s="398"/>
      <c r="I338" s="394" t="s">
        <v>156</v>
      </c>
      <c r="J338" s="396" t="str">
        <f t="shared" si="118"/>
        <v/>
      </c>
      <c r="K338" s="411" t="str">
        <f t="shared" si="123"/>
        <v/>
      </c>
      <c r="L338" s="396"/>
    </row>
    <row r="339" s="356" customFormat="1" ht="15.75" spans="1:12">
      <c r="A339" s="446">
        <v>2070299</v>
      </c>
      <c r="B339" s="400" t="s">
        <v>375</v>
      </c>
      <c r="C339" s="395"/>
      <c r="D339" s="395"/>
      <c r="E339" s="396"/>
      <c r="F339" s="387"/>
      <c r="G339" s="391"/>
      <c r="H339" s="398"/>
      <c r="I339" s="394" t="s">
        <v>156</v>
      </c>
      <c r="J339" s="396" t="str">
        <f t="shared" si="118"/>
        <v/>
      </c>
      <c r="K339" s="411" t="str">
        <f t="shared" si="123"/>
        <v/>
      </c>
      <c r="L339" s="396"/>
    </row>
    <row r="340" s="356" customFormat="1" ht="15.75" spans="1:12">
      <c r="A340" s="389">
        <v>20703</v>
      </c>
      <c r="B340" s="390" t="s">
        <v>376</v>
      </c>
      <c r="C340" s="391">
        <f>SUM(C341:C350)</f>
        <v>139</v>
      </c>
      <c r="D340" s="391">
        <f>SUM(D341:D350)</f>
        <v>209</v>
      </c>
      <c r="E340" s="391">
        <v>193</v>
      </c>
      <c r="F340" s="387">
        <f t="shared" si="126"/>
        <v>0.923444976076555</v>
      </c>
      <c r="G340" s="391">
        <f>E340-L340</f>
        <v>-101</v>
      </c>
      <c r="H340" s="388">
        <f t="shared" si="127"/>
        <v>-0.343537414965986</v>
      </c>
      <c r="I340" s="391">
        <f>SUM(I341:I350)</f>
        <v>46</v>
      </c>
      <c r="J340" s="386">
        <f t="shared" si="118"/>
        <v>-93</v>
      </c>
      <c r="K340" s="409">
        <f t="shared" si="123"/>
        <v>-0.669064748201439</v>
      </c>
      <c r="L340" s="391">
        <f>SUM(L341:L350)</f>
        <v>294</v>
      </c>
    </row>
    <row r="341" s="356" customFormat="1" ht="15" spans="1:12">
      <c r="A341" s="446">
        <v>2070301</v>
      </c>
      <c r="B341" s="400" t="s">
        <v>153</v>
      </c>
      <c r="C341" s="395"/>
      <c r="D341" s="395"/>
      <c r="E341" s="396"/>
      <c r="F341" s="397"/>
      <c r="G341" s="395"/>
      <c r="H341" s="398" t="e">
        <f t="shared" si="127"/>
        <v>#DIV/0!</v>
      </c>
      <c r="I341" s="394" t="s">
        <v>156</v>
      </c>
      <c r="J341" s="396" t="str">
        <f t="shared" si="118"/>
        <v/>
      </c>
      <c r="K341" s="411" t="str">
        <f t="shared" si="123"/>
        <v/>
      </c>
      <c r="L341" s="396"/>
    </row>
    <row r="342" s="356" customFormat="1" ht="15" spans="1:12">
      <c r="A342" s="446">
        <v>2070302</v>
      </c>
      <c r="B342" s="400" t="s">
        <v>154</v>
      </c>
      <c r="C342" s="395"/>
      <c r="D342" s="395"/>
      <c r="E342" s="396"/>
      <c r="F342" s="397"/>
      <c r="G342" s="395"/>
      <c r="H342" s="398" t="e">
        <f t="shared" si="127"/>
        <v>#DIV/0!</v>
      </c>
      <c r="I342" s="394" t="s">
        <v>156</v>
      </c>
      <c r="J342" s="396" t="str">
        <f t="shared" si="118"/>
        <v/>
      </c>
      <c r="K342" s="411" t="str">
        <f t="shared" si="123"/>
        <v/>
      </c>
      <c r="L342" s="396"/>
    </row>
    <row r="343" s="356" customFormat="1" ht="15" spans="1:12">
      <c r="A343" s="446">
        <v>2070303</v>
      </c>
      <c r="B343" s="400" t="s">
        <v>155</v>
      </c>
      <c r="C343" s="395"/>
      <c r="D343" s="395"/>
      <c r="E343" s="396"/>
      <c r="F343" s="397"/>
      <c r="G343" s="395"/>
      <c r="H343" s="398"/>
      <c r="I343" s="394" t="s">
        <v>156</v>
      </c>
      <c r="J343" s="396" t="str">
        <f t="shared" si="118"/>
        <v/>
      </c>
      <c r="K343" s="411" t="str">
        <f t="shared" si="123"/>
        <v/>
      </c>
      <c r="L343" s="396"/>
    </row>
    <row r="344" s="356" customFormat="1" ht="15" spans="1:12">
      <c r="A344" s="446">
        <v>2070304</v>
      </c>
      <c r="B344" s="400" t="s">
        <v>377</v>
      </c>
      <c r="C344" s="395">
        <v>55</v>
      </c>
      <c r="D344" s="395">
        <v>51</v>
      </c>
      <c r="E344" s="396">
        <v>51</v>
      </c>
      <c r="F344" s="397">
        <f t="shared" ref="F344:F348" si="128">E344/D344</f>
        <v>1</v>
      </c>
      <c r="G344" s="395">
        <f t="shared" ref="G344:G361" si="129">E344-L344</f>
        <v>3</v>
      </c>
      <c r="H344" s="398">
        <f>G344/L344</f>
        <v>0.0625</v>
      </c>
      <c r="I344" s="394" t="s">
        <v>156</v>
      </c>
      <c r="J344" s="396" t="str">
        <f t="shared" si="118"/>
        <v/>
      </c>
      <c r="K344" s="411" t="str">
        <f t="shared" si="123"/>
        <v/>
      </c>
      <c r="L344" s="396">
        <v>48</v>
      </c>
    </row>
    <row r="345" s="356" customFormat="1" ht="15" spans="1:12">
      <c r="A345" s="446">
        <v>2070305</v>
      </c>
      <c r="B345" s="400" t="s">
        <v>378</v>
      </c>
      <c r="C345" s="395"/>
      <c r="D345" s="395"/>
      <c r="E345" s="396"/>
      <c r="F345" s="397"/>
      <c r="G345" s="395"/>
      <c r="H345" s="398"/>
      <c r="I345" s="394" t="s">
        <v>156</v>
      </c>
      <c r="J345" s="396" t="str">
        <f t="shared" si="118"/>
        <v/>
      </c>
      <c r="K345" s="411" t="str">
        <f t="shared" si="123"/>
        <v/>
      </c>
      <c r="L345" s="396"/>
    </row>
    <row r="346" s="356" customFormat="1" ht="15" spans="1:12">
      <c r="A346" s="446">
        <v>2070306</v>
      </c>
      <c r="B346" s="400" t="s">
        <v>379</v>
      </c>
      <c r="C346" s="395">
        <v>3</v>
      </c>
      <c r="D346" s="395"/>
      <c r="E346" s="396"/>
      <c r="F346" s="397"/>
      <c r="G346" s="395"/>
      <c r="H346" s="398"/>
      <c r="I346" s="394">
        <v>1</v>
      </c>
      <c r="J346" s="396">
        <f t="shared" si="118"/>
        <v>-2</v>
      </c>
      <c r="K346" s="411">
        <f t="shared" si="123"/>
        <v>-0.666666666666667</v>
      </c>
      <c r="L346" s="396"/>
    </row>
    <row r="347" s="356" customFormat="1" ht="15" spans="1:12">
      <c r="A347" s="446">
        <v>2070307</v>
      </c>
      <c r="B347" s="400" t="s">
        <v>380</v>
      </c>
      <c r="C347" s="395">
        <v>50</v>
      </c>
      <c r="D347" s="395">
        <v>121</v>
      </c>
      <c r="E347" s="396">
        <v>109</v>
      </c>
      <c r="F347" s="397">
        <f t="shared" si="128"/>
        <v>0.900826446280992</v>
      </c>
      <c r="G347" s="395">
        <f t="shared" si="129"/>
        <v>-111</v>
      </c>
      <c r="H347" s="398">
        <f t="shared" ref="H347:H351" si="130">G347/L347</f>
        <v>-0.504545454545455</v>
      </c>
      <c r="I347" s="394">
        <v>41</v>
      </c>
      <c r="J347" s="396">
        <f t="shared" si="118"/>
        <v>-9</v>
      </c>
      <c r="K347" s="411">
        <f t="shared" si="123"/>
        <v>-0.18</v>
      </c>
      <c r="L347" s="396">
        <v>220</v>
      </c>
    </row>
    <row r="348" s="356" customFormat="1" ht="15" spans="1:12">
      <c r="A348" s="446">
        <v>2070308</v>
      </c>
      <c r="B348" s="400" t="s">
        <v>381</v>
      </c>
      <c r="C348" s="395">
        <v>20</v>
      </c>
      <c r="D348" s="395">
        <v>22</v>
      </c>
      <c r="E348" s="396">
        <v>20</v>
      </c>
      <c r="F348" s="397">
        <f t="shared" si="128"/>
        <v>0.909090909090909</v>
      </c>
      <c r="G348" s="395">
        <f t="shared" si="129"/>
        <v>20</v>
      </c>
      <c r="H348" s="398"/>
      <c r="I348" s="394">
        <v>4</v>
      </c>
      <c r="J348" s="396">
        <f t="shared" si="118"/>
        <v>-16</v>
      </c>
      <c r="K348" s="411">
        <f t="shared" si="123"/>
        <v>-0.8</v>
      </c>
      <c r="L348" s="396"/>
    </row>
    <row r="349" s="356" customFormat="1" ht="15" spans="1:12">
      <c r="A349" s="446">
        <v>2070309</v>
      </c>
      <c r="B349" s="400" t="s">
        <v>382</v>
      </c>
      <c r="C349" s="395"/>
      <c r="D349" s="395"/>
      <c r="E349" s="396"/>
      <c r="F349" s="397"/>
      <c r="G349" s="395">
        <f t="shared" si="129"/>
        <v>0</v>
      </c>
      <c r="H349" s="398"/>
      <c r="I349" s="394" t="s">
        <v>156</v>
      </c>
      <c r="J349" s="396" t="str">
        <f t="shared" si="118"/>
        <v/>
      </c>
      <c r="K349" s="411" t="str">
        <f t="shared" si="123"/>
        <v/>
      </c>
      <c r="L349" s="396"/>
    </row>
    <row r="350" s="356" customFormat="1" ht="15" spans="1:12">
      <c r="A350" s="446">
        <v>2070399</v>
      </c>
      <c r="B350" s="400" t="s">
        <v>383</v>
      </c>
      <c r="C350" s="395">
        <v>11</v>
      </c>
      <c r="D350" s="395">
        <v>15</v>
      </c>
      <c r="E350" s="396">
        <v>13</v>
      </c>
      <c r="F350" s="397">
        <f>E350/D350</f>
        <v>0.866666666666667</v>
      </c>
      <c r="G350" s="395">
        <f t="shared" si="129"/>
        <v>-13</v>
      </c>
      <c r="H350" s="398">
        <f t="shared" si="130"/>
        <v>-0.5</v>
      </c>
      <c r="I350" s="394" t="s">
        <v>156</v>
      </c>
      <c r="J350" s="396" t="str">
        <f t="shared" si="118"/>
        <v/>
      </c>
      <c r="K350" s="411" t="str">
        <f t="shared" si="123"/>
        <v/>
      </c>
      <c r="L350" s="396">
        <v>26</v>
      </c>
    </row>
    <row r="351" s="356" customFormat="1" ht="15.75" spans="1:12">
      <c r="A351" s="389">
        <v>20706</v>
      </c>
      <c r="B351" s="390" t="s">
        <v>384</v>
      </c>
      <c r="C351" s="391">
        <f>SUM(C352:C359)</f>
        <v>32</v>
      </c>
      <c r="D351" s="391">
        <f>SUM(D352:D359)</f>
        <v>33</v>
      </c>
      <c r="E351" s="391">
        <v>26</v>
      </c>
      <c r="F351" s="387">
        <f>E351/D351</f>
        <v>0.787878787878788</v>
      </c>
      <c r="G351" s="391">
        <f t="shared" si="129"/>
        <v>-27</v>
      </c>
      <c r="H351" s="388">
        <f t="shared" si="130"/>
        <v>-0.509433962264151</v>
      </c>
      <c r="I351" s="391">
        <f>SUM(I352:I359)</f>
        <v>0</v>
      </c>
      <c r="J351" s="386">
        <f t="shared" si="118"/>
        <v>-32</v>
      </c>
      <c r="K351" s="409">
        <f t="shared" si="123"/>
        <v>-1</v>
      </c>
      <c r="L351" s="391">
        <f>SUM(L352:L359)</f>
        <v>53</v>
      </c>
    </row>
    <row r="352" s="356" customFormat="1" ht="15.75" spans="1:12">
      <c r="A352" s="446">
        <v>2070601</v>
      </c>
      <c r="B352" s="400" t="s">
        <v>153</v>
      </c>
      <c r="C352" s="395"/>
      <c r="D352" s="395"/>
      <c r="E352" s="396"/>
      <c r="F352" s="397"/>
      <c r="G352" s="395">
        <f t="shared" si="129"/>
        <v>0</v>
      </c>
      <c r="H352" s="388"/>
      <c r="I352" s="394" t="s">
        <v>156</v>
      </c>
      <c r="J352" s="396" t="str">
        <f t="shared" si="118"/>
        <v/>
      </c>
      <c r="K352" s="411" t="str">
        <f t="shared" si="123"/>
        <v/>
      </c>
      <c r="L352" s="396"/>
    </row>
    <row r="353" s="356" customFormat="1" ht="15.75" spans="1:12">
      <c r="A353" s="446">
        <v>2070602</v>
      </c>
      <c r="B353" s="400" t="s">
        <v>154</v>
      </c>
      <c r="C353" s="395"/>
      <c r="D353" s="395"/>
      <c r="E353" s="396"/>
      <c r="F353" s="397"/>
      <c r="G353" s="395">
        <f t="shared" si="129"/>
        <v>0</v>
      </c>
      <c r="H353" s="388"/>
      <c r="I353" s="394" t="s">
        <v>156</v>
      </c>
      <c r="J353" s="396" t="str">
        <f t="shared" si="118"/>
        <v/>
      </c>
      <c r="K353" s="411" t="str">
        <f t="shared" si="123"/>
        <v/>
      </c>
      <c r="L353" s="396"/>
    </row>
    <row r="354" s="356" customFormat="1" ht="15.75" spans="1:12">
      <c r="A354" s="446">
        <v>2070603</v>
      </c>
      <c r="B354" s="400" t="s">
        <v>155</v>
      </c>
      <c r="C354" s="395"/>
      <c r="D354" s="395"/>
      <c r="E354" s="396"/>
      <c r="F354" s="397"/>
      <c r="G354" s="395">
        <f t="shared" si="129"/>
        <v>0</v>
      </c>
      <c r="H354" s="388"/>
      <c r="I354" s="394" t="s">
        <v>156</v>
      </c>
      <c r="J354" s="396" t="str">
        <f t="shared" si="118"/>
        <v/>
      </c>
      <c r="K354" s="411" t="str">
        <f t="shared" si="123"/>
        <v/>
      </c>
      <c r="L354" s="396"/>
    </row>
    <row r="355" s="356" customFormat="1" ht="15" spans="1:12">
      <c r="A355" s="446">
        <v>2070604</v>
      </c>
      <c r="B355" s="400" t="s">
        <v>385</v>
      </c>
      <c r="C355" s="395">
        <v>0</v>
      </c>
      <c r="D355" s="395"/>
      <c r="E355" s="396"/>
      <c r="F355" s="397"/>
      <c r="G355" s="395">
        <f t="shared" si="129"/>
        <v>-19</v>
      </c>
      <c r="H355" s="398">
        <f t="shared" ref="H355:H361" si="131">G355/L355</f>
        <v>-1</v>
      </c>
      <c r="I355" s="394" t="s">
        <v>156</v>
      </c>
      <c r="J355" s="396" t="str">
        <f t="shared" si="118"/>
        <v/>
      </c>
      <c r="K355" s="411" t="str">
        <f t="shared" si="123"/>
        <v/>
      </c>
      <c r="L355" s="396">
        <v>19</v>
      </c>
    </row>
    <row r="356" s="356" customFormat="1" ht="15" spans="1:12">
      <c r="A356" s="446">
        <v>2070605</v>
      </c>
      <c r="B356" s="400" t="s">
        <v>386</v>
      </c>
      <c r="C356" s="395">
        <v>27</v>
      </c>
      <c r="D356" s="395">
        <v>28</v>
      </c>
      <c r="E356" s="396">
        <v>26</v>
      </c>
      <c r="F356" s="397">
        <f t="shared" ref="F356:F361" si="132">E356/D356</f>
        <v>0.928571428571429</v>
      </c>
      <c r="G356" s="395">
        <f t="shared" si="129"/>
        <v>-3</v>
      </c>
      <c r="H356" s="398">
        <f t="shared" si="131"/>
        <v>-0.103448275862069</v>
      </c>
      <c r="I356" s="394" t="s">
        <v>156</v>
      </c>
      <c r="J356" s="396" t="str">
        <f t="shared" si="118"/>
        <v/>
      </c>
      <c r="K356" s="411" t="str">
        <f t="shared" si="123"/>
        <v/>
      </c>
      <c r="L356" s="396">
        <v>29</v>
      </c>
    </row>
    <row r="357" s="356" customFormat="1" ht="15" spans="1:12">
      <c r="A357" s="446">
        <v>2070606</v>
      </c>
      <c r="B357" s="400" t="s">
        <v>387</v>
      </c>
      <c r="C357" s="395"/>
      <c r="D357" s="395"/>
      <c r="E357" s="396"/>
      <c r="F357" s="397"/>
      <c r="G357" s="395">
        <f t="shared" si="129"/>
        <v>0</v>
      </c>
      <c r="H357" s="398"/>
      <c r="I357" s="394" t="s">
        <v>156</v>
      </c>
      <c r="J357" s="396" t="str">
        <f t="shared" si="118"/>
        <v/>
      </c>
      <c r="K357" s="411" t="str">
        <f t="shared" si="123"/>
        <v/>
      </c>
      <c r="L357" s="396"/>
    </row>
    <row r="358" s="356" customFormat="1" ht="15" spans="1:12">
      <c r="A358" s="446">
        <v>2070607</v>
      </c>
      <c r="B358" s="400" t="s">
        <v>388</v>
      </c>
      <c r="C358" s="395">
        <v>5</v>
      </c>
      <c r="D358" s="395">
        <v>5</v>
      </c>
      <c r="E358" s="396"/>
      <c r="F358" s="397">
        <f t="shared" si="132"/>
        <v>0</v>
      </c>
      <c r="G358" s="395">
        <f t="shared" si="129"/>
        <v>-5</v>
      </c>
      <c r="H358" s="398"/>
      <c r="I358" s="394" t="s">
        <v>156</v>
      </c>
      <c r="J358" s="396" t="str">
        <f t="shared" si="118"/>
        <v/>
      </c>
      <c r="K358" s="411" t="str">
        <f t="shared" si="123"/>
        <v/>
      </c>
      <c r="L358" s="396">
        <v>5</v>
      </c>
    </row>
    <row r="359" s="356" customFormat="1" ht="15" spans="1:12">
      <c r="A359" s="446">
        <v>2070699</v>
      </c>
      <c r="B359" s="400" t="s">
        <v>389</v>
      </c>
      <c r="C359" s="395"/>
      <c r="D359" s="395"/>
      <c r="E359" s="396"/>
      <c r="F359" s="397"/>
      <c r="G359" s="395">
        <f t="shared" si="129"/>
        <v>0</v>
      </c>
      <c r="H359" s="398"/>
      <c r="I359" s="394" t="s">
        <v>156</v>
      </c>
      <c r="J359" s="396" t="str">
        <f t="shared" si="118"/>
        <v/>
      </c>
      <c r="K359" s="411" t="str">
        <f t="shared" si="123"/>
        <v/>
      </c>
      <c r="L359" s="396"/>
    </row>
    <row r="360" s="356" customFormat="1" ht="15.75" spans="1:12">
      <c r="A360" s="389">
        <v>20708</v>
      </c>
      <c r="B360" s="414" t="s">
        <v>390</v>
      </c>
      <c r="C360" s="391">
        <f>SUM(C361:C367)</f>
        <v>396</v>
      </c>
      <c r="D360" s="391">
        <f>SUM(D361:D367)</f>
        <v>353</v>
      </c>
      <c r="E360" s="391">
        <v>332</v>
      </c>
      <c r="F360" s="387">
        <f t="shared" si="132"/>
        <v>0.940509915014164</v>
      </c>
      <c r="G360" s="391">
        <f t="shared" si="129"/>
        <v>-58</v>
      </c>
      <c r="H360" s="388">
        <f t="shared" si="131"/>
        <v>-0.148717948717949</v>
      </c>
      <c r="I360" s="391">
        <f>SUM(I361:I367)</f>
        <v>343</v>
      </c>
      <c r="J360" s="386">
        <f t="shared" si="118"/>
        <v>-53</v>
      </c>
      <c r="K360" s="409">
        <f t="shared" si="123"/>
        <v>-0.133838383838384</v>
      </c>
      <c r="L360" s="391">
        <f>SUM(L361:L367)</f>
        <v>390</v>
      </c>
    </row>
    <row r="361" s="356" customFormat="1" ht="15" spans="1:12">
      <c r="A361" s="446">
        <v>2070801</v>
      </c>
      <c r="B361" s="400" t="s">
        <v>153</v>
      </c>
      <c r="C361" s="395">
        <v>18</v>
      </c>
      <c r="D361" s="396">
        <v>9</v>
      </c>
      <c r="E361" s="396">
        <v>9</v>
      </c>
      <c r="F361" s="397">
        <f t="shared" si="132"/>
        <v>1</v>
      </c>
      <c r="G361" s="395">
        <f t="shared" si="129"/>
        <v>1</v>
      </c>
      <c r="H361" s="398">
        <f t="shared" si="131"/>
        <v>0.125</v>
      </c>
      <c r="I361" s="394" t="s">
        <v>156</v>
      </c>
      <c r="J361" s="396" t="str">
        <f t="shared" si="118"/>
        <v/>
      </c>
      <c r="K361" s="411" t="str">
        <f t="shared" si="123"/>
        <v/>
      </c>
      <c r="L361" s="396">
        <v>8</v>
      </c>
    </row>
    <row r="362" s="356" customFormat="1" ht="15" spans="1:12">
      <c r="A362" s="446">
        <v>2070802</v>
      </c>
      <c r="B362" s="400" t="s">
        <v>154</v>
      </c>
      <c r="C362" s="395"/>
      <c r="D362" s="396"/>
      <c r="E362" s="396"/>
      <c r="F362" s="397"/>
      <c r="G362" s="395"/>
      <c r="H362" s="398"/>
      <c r="I362" s="394" t="s">
        <v>156</v>
      </c>
      <c r="J362" s="396" t="str">
        <f t="shared" si="118"/>
        <v/>
      </c>
      <c r="K362" s="411" t="str">
        <f t="shared" si="123"/>
        <v/>
      </c>
      <c r="L362" s="396"/>
    </row>
    <row r="363" s="356" customFormat="1" ht="15" spans="1:12">
      <c r="A363" s="446">
        <v>2070803</v>
      </c>
      <c r="B363" s="400" t="s">
        <v>155</v>
      </c>
      <c r="C363" s="395"/>
      <c r="D363" s="396"/>
      <c r="E363" s="396"/>
      <c r="F363" s="397"/>
      <c r="G363" s="395"/>
      <c r="H363" s="398"/>
      <c r="I363" s="394" t="s">
        <v>156</v>
      </c>
      <c r="J363" s="396" t="str">
        <f t="shared" si="118"/>
        <v/>
      </c>
      <c r="K363" s="411" t="str">
        <f t="shared" si="123"/>
        <v/>
      </c>
      <c r="L363" s="396"/>
    </row>
    <row r="364" s="356" customFormat="1" ht="15" spans="1:12">
      <c r="A364" s="446">
        <v>2070806</v>
      </c>
      <c r="B364" s="400" t="s">
        <v>391</v>
      </c>
      <c r="C364" s="395"/>
      <c r="D364" s="396"/>
      <c r="E364" s="396"/>
      <c r="F364" s="397"/>
      <c r="G364" s="395"/>
      <c r="H364" s="398"/>
      <c r="I364" s="394" t="s">
        <v>156</v>
      </c>
      <c r="J364" s="396" t="str">
        <f t="shared" si="118"/>
        <v/>
      </c>
      <c r="K364" s="411" t="str">
        <f t="shared" si="123"/>
        <v/>
      </c>
      <c r="L364" s="396"/>
    </row>
    <row r="365" s="356" customFormat="1" ht="15" spans="1:12">
      <c r="A365" s="446">
        <v>2070807</v>
      </c>
      <c r="B365" s="400" t="s">
        <v>392</v>
      </c>
      <c r="C365" s="395"/>
      <c r="D365" s="396"/>
      <c r="E365" s="396"/>
      <c r="F365" s="397"/>
      <c r="G365" s="395"/>
      <c r="H365" s="398"/>
      <c r="I365" s="394" t="s">
        <v>156</v>
      </c>
      <c r="J365" s="396" t="str">
        <f t="shared" si="118"/>
        <v/>
      </c>
      <c r="K365" s="411" t="str">
        <f t="shared" si="123"/>
        <v/>
      </c>
      <c r="L365" s="396"/>
    </row>
    <row r="366" s="356" customFormat="1" ht="15" spans="1:12">
      <c r="A366" s="446">
        <v>2070808</v>
      </c>
      <c r="B366" s="400" t="s">
        <v>393</v>
      </c>
      <c r="C366" s="395">
        <v>18</v>
      </c>
      <c r="D366" s="396">
        <v>17</v>
      </c>
      <c r="E366" s="396">
        <v>17</v>
      </c>
      <c r="F366" s="397">
        <f t="shared" ref="F366:F368" si="133">E366/D366</f>
        <v>1</v>
      </c>
      <c r="G366" s="395">
        <f t="shared" ref="G366:G368" si="134">E366-L366</f>
        <v>2</v>
      </c>
      <c r="H366" s="398">
        <f t="shared" ref="H366:H368" si="135">G366/L366</f>
        <v>0.133333333333333</v>
      </c>
      <c r="I366" s="394" t="s">
        <v>156</v>
      </c>
      <c r="J366" s="396" t="str">
        <f t="shared" si="118"/>
        <v/>
      </c>
      <c r="K366" s="411" t="str">
        <f t="shared" si="123"/>
        <v/>
      </c>
      <c r="L366" s="396">
        <v>15</v>
      </c>
    </row>
    <row r="367" s="356" customFormat="1" ht="15" spans="1:12">
      <c r="A367" s="446">
        <v>2070899</v>
      </c>
      <c r="B367" s="400" t="s">
        <v>394</v>
      </c>
      <c r="C367" s="395">
        <v>360</v>
      </c>
      <c r="D367" s="396">
        <v>327</v>
      </c>
      <c r="E367" s="396">
        <v>306</v>
      </c>
      <c r="F367" s="397">
        <f t="shared" si="133"/>
        <v>0.935779816513762</v>
      </c>
      <c r="G367" s="395">
        <f t="shared" si="134"/>
        <v>-61</v>
      </c>
      <c r="H367" s="398">
        <f t="shared" si="135"/>
        <v>-0.166212534059946</v>
      </c>
      <c r="I367" s="394">
        <v>343</v>
      </c>
      <c r="J367" s="396">
        <f t="shared" si="118"/>
        <v>-17</v>
      </c>
      <c r="K367" s="411">
        <f t="shared" si="123"/>
        <v>-0.0472222222222222</v>
      </c>
      <c r="L367" s="396">
        <v>367</v>
      </c>
    </row>
    <row r="368" s="356" customFormat="1" ht="15.75" spans="1:12">
      <c r="A368" s="389">
        <v>20799</v>
      </c>
      <c r="B368" s="390" t="s">
        <v>395</v>
      </c>
      <c r="C368" s="391">
        <f>SUM(C369:C371)</f>
        <v>234</v>
      </c>
      <c r="D368" s="391">
        <f>SUM(D369:D371)</f>
        <v>231</v>
      </c>
      <c r="E368" s="391">
        <v>169</v>
      </c>
      <c r="F368" s="387">
        <f t="shared" si="133"/>
        <v>0.731601731601732</v>
      </c>
      <c r="G368" s="391">
        <f t="shared" si="134"/>
        <v>-1483</v>
      </c>
      <c r="H368" s="388">
        <f t="shared" si="135"/>
        <v>-0.897699757869249</v>
      </c>
      <c r="I368" s="391">
        <f>SUM(I369:I371)</f>
        <v>0</v>
      </c>
      <c r="J368" s="386">
        <f t="shared" si="118"/>
        <v>-234</v>
      </c>
      <c r="K368" s="409">
        <f t="shared" si="123"/>
        <v>-1</v>
      </c>
      <c r="L368" s="391">
        <f>SUM(L369:L371)</f>
        <v>1652</v>
      </c>
    </row>
    <row r="369" s="356" customFormat="1" ht="15.75" spans="1:12">
      <c r="A369" s="446">
        <v>2079902</v>
      </c>
      <c r="B369" s="400" t="s">
        <v>396</v>
      </c>
      <c r="C369" s="395"/>
      <c r="D369" s="395"/>
      <c r="E369" s="396"/>
      <c r="F369" s="387"/>
      <c r="G369" s="391"/>
      <c r="H369" s="388"/>
      <c r="I369" s="394" t="s">
        <v>156</v>
      </c>
      <c r="J369" s="396" t="str">
        <f t="shared" si="118"/>
        <v/>
      </c>
      <c r="K369" s="411" t="str">
        <f t="shared" si="123"/>
        <v/>
      </c>
      <c r="L369" s="396"/>
    </row>
    <row r="370" s="356" customFormat="1" ht="15.75" spans="1:12">
      <c r="A370" s="446">
        <v>2079903</v>
      </c>
      <c r="B370" s="400" t="s">
        <v>397</v>
      </c>
      <c r="C370" s="395"/>
      <c r="D370" s="395"/>
      <c r="E370" s="396"/>
      <c r="F370" s="387"/>
      <c r="G370" s="391"/>
      <c r="H370" s="388"/>
      <c r="I370" s="394" t="s">
        <v>156</v>
      </c>
      <c r="J370" s="396" t="str">
        <f t="shared" si="118"/>
        <v/>
      </c>
      <c r="K370" s="411" t="str">
        <f t="shared" si="123"/>
        <v/>
      </c>
      <c r="L370" s="396"/>
    </row>
    <row r="371" s="356" customFormat="1" ht="15" spans="1:12">
      <c r="A371" s="446">
        <v>2079999</v>
      </c>
      <c r="B371" s="400" t="s">
        <v>398</v>
      </c>
      <c r="C371" s="395">
        <v>234</v>
      </c>
      <c r="D371" s="395">
        <v>231</v>
      </c>
      <c r="E371" s="396">
        <v>169</v>
      </c>
      <c r="F371" s="397">
        <f t="shared" ref="F371:F374" si="136">E371/D371</f>
        <v>0.731601731601732</v>
      </c>
      <c r="G371" s="395">
        <f t="shared" ref="G371:G380" si="137">E371-L371</f>
        <v>-1483</v>
      </c>
      <c r="H371" s="398">
        <f t="shared" ref="H371:H375" si="138">G371/L371</f>
        <v>-0.897699757869249</v>
      </c>
      <c r="I371" s="394" t="s">
        <v>156</v>
      </c>
      <c r="J371" s="396" t="str">
        <f t="shared" si="118"/>
        <v/>
      </c>
      <c r="K371" s="411" t="str">
        <f t="shared" si="123"/>
        <v/>
      </c>
      <c r="L371" s="396">
        <v>1652</v>
      </c>
    </row>
    <row r="372" s="356" customFormat="1" ht="15.75" spans="1:12">
      <c r="A372" s="428">
        <v>208</v>
      </c>
      <c r="B372" s="385" t="s">
        <v>399</v>
      </c>
      <c r="C372" s="386">
        <f>C373+C392+C400+C401+C410+C411+C421+C431+C438+C446+C455+C457+C460+C463+C466+C467+C469+C473+C482+C485</f>
        <v>58243</v>
      </c>
      <c r="D372" s="386">
        <f>D373+D392+D400+D401+D410+D411+D421+D431+D438+D446+D455+D457+D460+D463+D466+D467+D469+D473+D482+D485</f>
        <v>47989</v>
      </c>
      <c r="E372" s="386">
        <v>47179</v>
      </c>
      <c r="F372" s="387">
        <f t="shared" si="136"/>
        <v>0.983121131926066</v>
      </c>
      <c r="G372" s="391">
        <f t="shared" si="137"/>
        <v>420</v>
      </c>
      <c r="H372" s="388">
        <f t="shared" si="138"/>
        <v>0.00898222802027417</v>
      </c>
      <c r="I372" s="386">
        <f>SUM(I373,I392,I400,I401,I410,I411,I421,I431,I438,I446,I455,I457,I460,I463,I466,I467,I469,I473,I482,I485)</f>
        <v>45524</v>
      </c>
      <c r="J372" s="386">
        <f t="shared" si="118"/>
        <v>-12719</v>
      </c>
      <c r="K372" s="409">
        <f t="shared" si="123"/>
        <v>-0.218378174201192</v>
      </c>
      <c r="L372" s="386">
        <f>L373+L392+L400+L401+L410+L411+L421+L431+L438+L446+L455+L457+L460+L463+L466+L467+L469+L473+L482+L485</f>
        <v>46759</v>
      </c>
    </row>
    <row r="373" s="356" customFormat="1" ht="15.75" spans="1:12">
      <c r="A373" s="389">
        <v>20801</v>
      </c>
      <c r="B373" s="390" t="s">
        <v>400</v>
      </c>
      <c r="C373" s="391">
        <f>SUM(C374:C391)</f>
        <v>856</v>
      </c>
      <c r="D373" s="391">
        <f>SUM(D374:D391)</f>
        <v>1118</v>
      </c>
      <c r="E373" s="391">
        <v>1083</v>
      </c>
      <c r="F373" s="387">
        <f t="shared" si="136"/>
        <v>0.968694096601073</v>
      </c>
      <c r="G373" s="391">
        <f t="shared" si="137"/>
        <v>37</v>
      </c>
      <c r="H373" s="388">
        <f t="shared" si="138"/>
        <v>0.0353728489483748</v>
      </c>
      <c r="I373" s="391">
        <f>SUM(I374:I391)</f>
        <v>714</v>
      </c>
      <c r="J373" s="386">
        <f t="shared" si="118"/>
        <v>-142</v>
      </c>
      <c r="K373" s="409">
        <f t="shared" si="123"/>
        <v>-0.16588785046729</v>
      </c>
      <c r="L373" s="391">
        <f>SUM(L374:L391)</f>
        <v>1046</v>
      </c>
    </row>
    <row r="374" s="356" customFormat="1" ht="15" spans="1:12">
      <c r="A374" s="446">
        <v>2080101</v>
      </c>
      <c r="B374" s="400" t="s">
        <v>153</v>
      </c>
      <c r="C374" s="395">
        <v>335</v>
      </c>
      <c r="D374" s="396">
        <v>333</v>
      </c>
      <c r="E374" s="396">
        <v>317</v>
      </c>
      <c r="F374" s="397">
        <f t="shared" si="136"/>
        <v>0.951951951951952</v>
      </c>
      <c r="G374" s="395">
        <f t="shared" si="137"/>
        <v>29</v>
      </c>
      <c r="H374" s="398">
        <f t="shared" si="138"/>
        <v>0.100694444444444</v>
      </c>
      <c r="I374" s="394">
        <v>645</v>
      </c>
      <c r="J374" s="396">
        <f t="shared" ref="J374:J399" si="139">IFERROR(I374-C374,"")</f>
        <v>310</v>
      </c>
      <c r="K374" s="411">
        <f t="shared" si="123"/>
        <v>0.925373134328358</v>
      </c>
      <c r="L374" s="396">
        <v>288</v>
      </c>
    </row>
    <row r="375" s="356" customFormat="1" ht="15" spans="1:12">
      <c r="A375" s="446">
        <v>2080102</v>
      </c>
      <c r="B375" s="400" t="s">
        <v>154</v>
      </c>
      <c r="C375" s="395"/>
      <c r="D375" s="396"/>
      <c r="E375" s="396"/>
      <c r="F375" s="397"/>
      <c r="G375" s="395">
        <f t="shared" si="137"/>
        <v>-2</v>
      </c>
      <c r="H375" s="398">
        <f t="shared" si="138"/>
        <v>-1</v>
      </c>
      <c r="I375" s="394" t="s">
        <v>156</v>
      </c>
      <c r="J375" s="396" t="str">
        <f t="shared" si="139"/>
        <v/>
      </c>
      <c r="K375" s="411" t="str">
        <f t="shared" si="123"/>
        <v/>
      </c>
      <c r="L375" s="396">
        <v>2</v>
      </c>
    </row>
    <row r="376" s="356" customFormat="1" ht="15" spans="1:12">
      <c r="A376" s="446">
        <v>2080103</v>
      </c>
      <c r="B376" s="400" t="s">
        <v>155</v>
      </c>
      <c r="C376" s="395"/>
      <c r="D376" s="396"/>
      <c r="E376" s="396"/>
      <c r="F376" s="397"/>
      <c r="G376" s="395">
        <f t="shared" si="137"/>
        <v>0</v>
      </c>
      <c r="H376" s="398"/>
      <c r="I376" s="394" t="s">
        <v>156</v>
      </c>
      <c r="J376" s="396" t="str">
        <f t="shared" si="139"/>
        <v/>
      </c>
      <c r="K376" s="411" t="str">
        <f t="shared" si="123"/>
        <v/>
      </c>
      <c r="L376" s="396"/>
    </row>
    <row r="377" s="356" customFormat="1" ht="15" spans="1:12">
      <c r="A377" s="446">
        <v>2080104</v>
      </c>
      <c r="B377" s="400" t="s">
        <v>401</v>
      </c>
      <c r="C377" s="395"/>
      <c r="D377" s="396"/>
      <c r="E377" s="396"/>
      <c r="F377" s="397"/>
      <c r="G377" s="395">
        <f t="shared" si="137"/>
        <v>0</v>
      </c>
      <c r="H377" s="398" t="e">
        <f t="shared" ref="H377:H379" si="140">G377/L377</f>
        <v>#DIV/0!</v>
      </c>
      <c r="I377" s="394">
        <v>40</v>
      </c>
      <c r="J377" s="396">
        <f t="shared" si="139"/>
        <v>40</v>
      </c>
      <c r="K377" s="411" t="str">
        <f t="shared" si="123"/>
        <v/>
      </c>
      <c r="L377" s="396"/>
    </row>
    <row r="378" s="356" customFormat="1" ht="15" spans="1:12">
      <c r="A378" s="446">
        <v>2080105</v>
      </c>
      <c r="B378" s="400" t="s">
        <v>402</v>
      </c>
      <c r="C378" s="395">
        <v>4</v>
      </c>
      <c r="D378" s="396">
        <v>9</v>
      </c>
      <c r="E378" s="396">
        <v>9</v>
      </c>
      <c r="F378" s="397">
        <f t="shared" ref="F378:F380" si="141">E378/D378</f>
        <v>1</v>
      </c>
      <c r="G378" s="395">
        <f t="shared" si="137"/>
        <v>-12</v>
      </c>
      <c r="H378" s="398">
        <f t="shared" si="140"/>
        <v>-0.571428571428571</v>
      </c>
      <c r="I378" s="394" t="s">
        <v>156</v>
      </c>
      <c r="J378" s="396" t="str">
        <f t="shared" si="139"/>
        <v/>
      </c>
      <c r="K378" s="411" t="str">
        <f t="shared" si="123"/>
        <v/>
      </c>
      <c r="L378" s="396">
        <v>21</v>
      </c>
    </row>
    <row r="379" s="356" customFormat="1" ht="15" spans="1:12">
      <c r="A379" s="446">
        <v>2080106</v>
      </c>
      <c r="B379" s="400" t="s">
        <v>403</v>
      </c>
      <c r="C379" s="395">
        <v>90</v>
      </c>
      <c r="D379" s="396">
        <v>95</v>
      </c>
      <c r="E379" s="396">
        <v>91</v>
      </c>
      <c r="F379" s="397">
        <f t="shared" si="141"/>
        <v>0.957894736842105</v>
      </c>
      <c r="G379" s="395">
        <f t="shared" si="137"/>
        <v>3</v>
      </c>
      <c r="H379" s="398">
        <f t="shared" si="140"/>
        <v>0.0340909090909091</v>
      </c>
      <c r="I379" s="394" t="s">
        <v>156</v>
      </c>
      <c r="J379" s="396" t="str">
        <f t="shared" si="139"/>
        <v/>
      </c>
      <c r="K379" s="411" t="str">
        <f t="shared" si="123"/>
        <v/>
      </c>
      <c r="L379" s="396">
        <v>88</v>
      </c>
    </row>
    <row r="380" s="356" customFormat="1" ht="15" spans="1:12">
      <c r="A380" s="446">
        <v>2080107</v>
      </c>
      <c r="B380" s="400" t="s">
        <v>404</v>
      </c>
      <c r="C380" s="395">
        <v>1</v>
      </c>
      <c r="D380" s="396">
        <v>34</v>
      </c>
      <c r="E380" s="396">
        <v>34</v>
      </c>
      <c r="F380" s="397">
        <f t="shared" si="141"/>
        <v>1</v>
      </c>
      <c r="G380" s="395">
        <f t="shared" si="137"/>
        <v>34</v>
      </c>
      <c r="H380" s="398"/>
      <c r="I380" s="394" t="s">
        <v>156</v>
      </c>
      <c r="J380" s="396" t="str">
        <f t="shared" si="139"/>
        <v/>
      </c>
      <c r="K380" s="411" t="str">
        <f t="shared" si="123"/>
        <v/>
      </c>
      <c r="L380" s="396"/>
    </row>
    <row r="381" s="356" customFormat="1" ht="15" spans="1:12">
      <c r="A381" s="446">
        <v>2080108</v>
      </c>
      <c r="B381" s="400" t="s">
        <v>186</v>
      </c>
      <c r="C381" s="395"/>
      <c r="D381" s="396"/>
      <c r="E381" s="396"/>
      <c r="F381" s="397"/>
      <c r="G381" s="395"/>
      <c r="H381" s="398"/>
      <c r="I381" s="394" t="s">
        <v>156</v>
      </c>
      <c r="J381" s="396" t="str">
        <f t="shared" si="139"/>
        <v/>
      </c>
      <c r="K381" s="411" t="str">
        <f t="shared" si="123"/>
        <v/>
      </c>
      <c r="L381" s="396">
        <v>1</v>
      </c>
    </row>
    <row r="382" s="356" customFormat="1" ht="15" spans="1:12">
      <c r="A382" s="446">
        <v>2080109</v>
      </c>
      <c r="B382" s="400" t="s">
        <v>405</v>
      </c>
      <c r="C382" s="395">
        <v>333</v>
      </c>
      <c r="D382" s="396">
        <v>311</v>
      </c>
      <c r="E382" s="396">
        <v>308</v>
      </c>
      <c r="F382" s="397">
        <f>E382/D382</f>
        <v>0.990353697749196</v>
      </c>
      <c r="G382" s="395">
        <f>E382-L382</f>
        <v>-40</v>
      </c>
      <c r="H382" s="398">
        <f>G382/L382</f>
        <v>-0.114942528735632</v>
      </c>
      <c r="I382" s="394" t="s">
        <v>156</v>
      </c>
      <c r="J382" s="396" t="str">
        <f t="shared" si="139"/>
        <v/>
      </c>
      <c r="K382" s="411" t="str">
        <f t="shared" si="123"/>
        <v/>
      </c>
      <c r="L382" s="396">
        <v>348</v>
      </c>
    </row>
    <row r="383" s="356" customFormat="1" ht="15" spans="1:12">
      <c r="A383" s="446">
        <v>2080110</v>
      </c>
      <c r="B383" s="400" t="s">
        <v>406</v>
      </c>
      <c r="C383" s="395"/>
      <c r="D383" s="396"/>
      <c r="E383" s="396"/>
      <c r="F383" s="397"/>
      <c r="G383" s="395"/>
      <c r="H383" s="398"/>
      <c r="I383" s="394" t="s">
        <v>156</v>
      </c>
      <c r="J383" s="396" t="str">
        <f t="shared" si="139"/>
        <v/>
      </c>
      <c r="K383" s="411" t="str">
        <f t="shared" si="123"/>
        <v/>
      </c>
      <c r="L383" s="396"/>
    </row>
    <row r="384" s="356" customFormat="1" ht="15" spans="1:12">
      <c r="A384" s="446">
        <v>2080111</v>
      </c>
      <c r="B384" s="400" t="s">
        <v>407</v>
      </c>
      <c r="C384" s="395"/>
      <c r="D384" s="396"/>
      <c r="E384" s="396"/>
      <c r="F384" s="397"/>
      <c r="G384" s="395"/>
      <c r="H384" s="398"/>
      <c r="I384" s="394" t="s">
        <v>156</v>
      </c>
      <c r="J384" s="396" t="str">
        <f t="shared" si="139"/>
        <v/>
      </c>
      <c r="K384" s="411" t="str">
        <f t="shared" si="123"/>
        <v/>
      </c>
      <c r="L384" s="396"/>
    </row>
    <row r="385" s="356" customFormat="1" ht="15" spans="1:12">
      <c r="A385" s="446">
        <v>2080112</v>
      </c>
      <c r="B385" s="400" t="s">
        <v>408</v>
      </c>
      <c r="C385" s="395">
        <v>10</v>
      </c>
      <c r="D385" s="396">
        <v>10</v>
      </c>
      <c r="E385" s="396">
        <v>6</v>
      </c>
      <c r="F385" s="397">
        <f>E385/D385</f>
        <v>0.6</v>
      </c>
      <c r="G385" s="395">
        <f>E385-L385</f>
        <v>-1</v>
      </c>
      <c r="H385" s="398">
        <f>G385/L385</f>
        <v>-0.142857142857143</v>
      </c>
      <c r="I385" s="394">
        <v>3</v>
      </c>
      <c r="J385" s="396">
        <f t="shared" si="139"/>
        <v>-7</v>
      </c>
      <c r="K385" s="411">
        <f t="shared" si="123"/>
        <v>-0.7</v>
      </c>
      <c r="L385" s="396">
        <v>7</v>
      </c>
    </row>
    <row r="386" s="356" customFormat="1" ht="15" spans="1:12">
      <c r="A386" s="446">
        <v>2080113</v>
      </c>
      <c r="B386" s="400" t="s">
        <v>409</v>
      </c>
      <c r="C386" s="395"/>
      <c r="D386" s="396"/>
      <c r="E386" s="396"/>
      <c r="F386" s="397"/>
      <c r="G386" s="395"/>
      <c r="H386" s="398"/>
      <c r="I386" s="394" t="s">
        <v>156</v>
      </c>
      <c r="J386" s="396" t="str">
        <f t="shared" si="139"/>
        <v/>
      </c>
      <c r="K386" s="411" t="str">
        <f t="shared" si="123"/>
        <v/>
      </c>
      <c r="L386" s="396"/>
    </row>
    <row r="387" s="356" customFormat="1" ht="15" spans="1:12">
      <c r="A387" s="446">
        <v>2080114</v>
      </c>
      <c r="B387" s="400" t="s">
        <v>410</v>
      </c>
      <c r="C387" s="395"/>
      <c r="D387" s="396"/>
      <c r="E387" s="396"/>
      <c r="F387" s="397"/>
      <c r="G387" s="395"/>
      <c r="H387" s="398"/>
      <c r="I387" s="394" t="s">
        <v>156</v>
      </c>
      <c r="J387" s="396" t="str">
        <f t="shared" si="139"/>
        <v/>
      </c>
      <c r="K387" s="411" t="str">
        <f t="shared" si="123"/>
        <v/>
      </c>
      <c r="L387" s="396"/>
    </row>
    <row r="388" s="356" customFormat="1" ht="15" spans="1:12">
      <c r="A388" s="446">
        <v>2080115</v>
      </c>
      <c r="B388" s="400" t="s">
        <v>411</v>
      </c>
      <c r="C388" s="395"/>
      <c r="D388" s="396"/>
      <c r="E388" s="396"/>
      <c r="F388" s="397"/>
      <c r="G388" s="395"/>
      <c r="H388" s="398"/>
      <c r="I388" s="394" t="s">
        <v>156</v>
      </c>
      <c r="J388" s="396" t="str">
        <f t="shared" si="139"/>
        <v/>
      </c>
      <c r="K388" s="411" t="str">
        <f t="shared" si="123"/>
        <v/>
      </c>
      <c r="L388" s="396"/>
    </row>
    <row r="389" s="356" customFormat="1" ht="15" spans="1:12">
      <c r="A389" s="446">
        <v>2080116</v>
      </c>
      <c r="B389" s="400" t="s">
        <v>412</v>
      </c>
      <c r="C389" s="395"/>
      <c r="D389" s="396"/>
      <c r="E389" s="396"/>
      <c r="F389" s="397"/>
      <c r="G389" s="395"/>
      <c r="H389" s="398"/>
      <c r="I389" s="394" t="s">
        <v>156</v>
      </c>
      <c r="J389" s="396" t="str">
        <f t="shared" si="139"/>
        <v/>
      </c>
      <c r="K389" s="411" t="str">
        <f t="shared" si="123"/>
        <v/>
      </c>
      <c r="L389" s="396"/>
    </row>
    <row r="390" s="356" customFormat="1" ht="15" spans="1:12">
      <c r="A390" s="446">
        <v>2080150</v>
      </c>
      <c r="B390" s="400" t="s">
        <v>162</v>
      </c>
      <c r="C390" s="395"/>
      <c r="D390" s="396"/>
      <c r="E390" s="396"/>
      <c r="F390" s="397"/>
      <c r="G390" s="395"/>
      <c r="H390" s="398"/>
      <c r="I390" s="394" t="s">
        <v>156</v>
      </c>
      <c r="J390" s="396" t="str">
        <f t="shared" si="139"/>
        <v/>
      </c>
      <c r="K390" s="411" t="str">
        <f t="shared" si="123"/>
        <v/>
      </c>
      <c r="L390" s="396"/>
    </row>
    <row r="391" s="356" customFormat="1" ht="15" spans="1:12">
      <c r="A391" s="446">
        <v>2080199</v>
      </c>
      <c r="B391" s="400" t="s">
        <v>413</v>
      </c>
      <c r="C391" s="395">
        <v>83</v>
      </c>
      <c r="D391" s="396">
        <v>326</v>
      </c>
      <c r="E391" s="396">
        <v>318</v>
      </c>
      <c r="F391" s="397">
        <f t="shared" ref="F391:F393" si="142">E391/D391</f>
        <v>0.975460122699387</v>
      </c>
      <c r="G391" s="395">
        <f t="shared" ref="G391:G417" si="143">E391-L391</f>
        <v>27</v>
      </c>
      <c r="H391" s="398">
        <f t="shared" ref="H391:H393" si="144">G391/L391</f>
        <v>0.0927835051546392</v>
      </c>
      <c r="I391" s="394">
        <v>26</v>
      </c>
      <c r="J391" s="396">
        <f t="shared" si="139"/>
        <v>-57</v>
      </c>
      <c r="K391" s="411">
        <f t="shared" ref="K391:K454" si="145">IFERROR(J391/C391,"")</f>
        <v>-0.686746987951807</v>
      </c>
      <c r="L391" s="396">
        <v>291</v>
      </c>
    </row>
    <row r="392" s="356" customFormat="1" ht="15.75" spans="1:12">
      <c r="A392" s="389">
        <v>20802</v>
      </c>
      <c r="B392" s="390" t="s">
        <v>414</v>
      </c>
      <c r="C392" s="391">
        <f>SUM(C393:C399)</f>
        <v>387</v>
      </c>
      <c r="D392" s="391">
        <f>SUM(D393:D399)</f>
        <v>505</v>
      </c>
      <c r="E392" s="391">
        <v>479</v>
      </c>
      <c r="F392" s="387">
        <f t="shared" si="142"/>
        <v>0.948514851485148</v>
      </c>
      <c r="G392" s="391">
        <f t="shared" si="143"/>
        <v>52</v>
      </c>
      <c r="H392" s="388">
        <f t="shared" si="144"/>
        <v>0.121779859484778</v>
      </c>
      <c r="I392" s="391">
        <f>SUM(I393:I399)</f>
        <v>448</v>
      </c>
      <c r="J392" s="386">
        <f t="shared" si="139"/>
        <v>61</v>
      </c>
      <c r="K392" s="409">
        <f t="shared" si="145"/>
        <v>0.157622739018088</v>
      </c>
      <c r="L392" s="391">
        <f>SUM(L393:L399)</f>
        <v>427</v>
      </c>
    </row>
    <row r="393" s="356" customFormat="1" ht="15" spans="1:12">
      <c r="A393" s="446">
        <v>2080201</v>
      </c>
      <c r="B393" s="400" t="s">
        <v>153</v>
      </c>
      <c r="C393" s="395">
        <v>263</v>
      </c>
      <c r="D393" s="396">
        <v>299</v>
      </c>
      <c r="E393" s="396">
        <v>278</v>
      </c>
      <c r="F393" s="397">
        <f t="shared" si="142"/>
        <v>0.929765886287625</v>
      </c>
      <c r="G393" s="395">
        <f t="shared" si="143"/>
        <v>-7</v>
      </c>
      <c r="H393" s="398">
        <f t="shared" si="144"/>
        <v>-0.0245614035087719</v>
      </c>
      <c r="I393" s="394">
        <v>305</v>
      </c>
      <c r="J393" s="396">
        <f t="shared" si="139"/>
        <v>42</v>
      </c>
      <c r="K393" s="411">
        <f t="shared" si="145"/>
        <v>0.159695817490494</v>
      </c>
      <c r="L393" s="396">
        <v>285</v>
      </c>
    </row>
    <row r="394" s="356" customFormat="1" ht="15.75" spans="1:12">
      <c r="A394" s="446">
        <v>2080202</v>
      </c>
      <c r="B394" s="400" t="s">
        <v>154</v>
      </c>
      <c r="C394" s="395"/>
      <c r="D394" s="396"/>
      <c r="E394" s="396"/>
      <c r="F394" s="397"/>
      <c r="G394" s="395">
        <f t="shared" si="143"/>
        <v>0</v>
      </c>
      <c r="H394" s="388"/>
      <c r="I394" s="394">
        <v>4</v>
      </c>
      <c r="J394" s="396">
        <f t="shared" si="139"/>
        <v>4</v>
      </c>
      <c r="K394" s="411" t="str">
        <f t="shared" si="145"/>
        <v/>
      </c>
      <c r="L394" s="396"/>
    </row>
    <row r="395" s="356" customFormat="1" ht="15.75" spans="1:12">
      <c r="A395" s="446">
        <v>2080203</v>
      </c>
      <c r="B395" s="400" t="s">
        <v>155</v>
      </c>
      <c r="C395" s="395"/>
      <c r="D395" s="396"/>
      <c r="E395" s="396"/>
      <c r="F395" s="397"/>
      <c r="G395" s="395">
        <f t="shared" si="143"/>
        <v>0</v>
      </c>
      <c r="H395" s="388"/>
      <c r="I395" s="394" t="s">
        <v>156</v>
      </c>
      <c r="J395" s="396" t="str">
        <f t="shared" si="139"/>
        <v/>
      </c>
      <c r="K395" s="411" t="str">
        <f t="shared" si="145"/>
        <v/>
      </c>
      <c r="L395" s="396"/>
    </row>
    <row r="396" s="356" customFormat="1" ht="15.75" spans="1:12">
      <c r="A396" s="446">
        <v>2080206</v>
      </c>
      <c r="B396" s="400" t="s">
        <v>415</v>
      </c>
      <c r="C396" s="395"/>
      <c r="D396" s="396"/>
      <c r="E396" s="396"/>
      <c r="F396" s="397"/>
      <c r="G396" s="395">
        <f t="shared" si="143"/>
        <v>0</v>
      </c>
      <c r="H396" s="388"/>
      <c r="I396" s="394" t="s">
        <v>156</v>
      </c>
      <c r="J396" s="396" t="str">
        <f t="shared" si="139"/>
        <v/>
      </c>
      <c r="K396" s="411" t="str">
        <f t="shared" si="145"/>
        <v/>
      </c>
      <c r="L396" s="396"/>
    </row>
    <row r="397" s="356" customFormat="1" ht="15.75" spans="1:12">
      <c r="A397" s="446">
        <v>2080207</v>
      </c>
      <c r="B397" s="400" t="s">
        <v>416</v>
      </c>
      <c r="C397" s="395">
        <v>10</v>
      </c>
      <c r="D397" s="396">
        <v>25</v>
      </c>
      <c r="E397" s="396">
        <v>25</v>
      </c>
      <c r="F397" s="397">
        <f t="shared" ref="F397:F402" si="146">E397/D397</f>
        <v>1</v>
      </c>
      <c r="G397" s="395">
        <f t="shared" si="143"/>
        <v>7</v>
      </c>
      <c r="H397" s="388"/>
      <c r="I397" s="394" t="s">
        <v>156</v>
      </c>
      <c r="J397" s="396" t="str">
        <f t="shared" si="139"/>
        <v/>
      </c>
      <c r="K397" s="411" t="str">
        <f t="shared" si="145"/>
        <v/>
      </c>
      <c r="L397" s="396">
        <v>18</v>
      </c>
    </row>
    <row r="398" s="356" customFormat="1" ht="15.75" spans="1:12">
      <c r="A398" s="446">
        <v>2080208</v>
      </c>
      <c r="B398" s="400" t="s">
        <v>417</v>
      </c>
      <c r="C398" s="395"/>
      <c r="D398" s="396"/>
      <c r="E398" s="396"/>
      <c r="F398" s="397"/>
      <c r="G398" s="395">
        <f t="shared" si="143"/>
        <v>0</v>
      </c>
      <c r="H398" s="388"/>
      <c r="I398" s="394" t="s">
        <v>156</v>
      </c>
      <c r="J398" s="396" t="str">
        <f t="shared" si="139"/>
        <v/>
      </c>
      <c r="K398" s="411" t="str">
        <f t="shared" si="145"/>
        <v/>
      </c>
      <c r="L398" s="396"/>
    </row>
    <row r="399" s="356" customFormat="1" ht="15" spans="1:12">
      <c r="A399" s="446">
        <v>2080299</v>
      </c>
      <c r="B399" s="400" t="s">
        <v>418</v>
      </c>
      <c r="C399" s="395">
        <v>114</v>
      </c>
      <c r="D399" s="396">
        <v>181</v>
      </c>
      <c r="E399" s="396">
        <v>176</v>
      </c>
      <c r="F399" s="397">
        <f t="shared" si="146"/>
        <v>0.972375690607735</v>
      </c>
      <c r="G399" s="395">
        <f t="shared" si="143"/>
        <v>52</v>
      </c>
      <c r="H399" s="398">
        <f t="shared" ref="H399:H403" si="147">G399/L399</f>
        <v>0.419354838709677</v>
      </c>
      <c r="I399" s="394">
        <v>139</v>
      </c>
      <c r="J399" s="396">
        <f t="shared" si="139"/>
        <v>25</v>
      </c>
      <c r="K399" s="411">
        <f t="shared" si="145"/>
        <v>0.219298245614035</v>
      </c>
      <c r="L399" s="396">
        <v>124</v>
      </c>
    </row>
    <row r="400" s="356" customFormat="1" ht="15.75" spans="1:12">
      <c r="A400" s="389">
        <v>20804</v>
      </c>
      <c r="B400" s="390" t="s">
        <v>419</v>
      </c>
      <c r="C400" s="413"/>
      <c r="D400" s="386"/>
      <c r="E400" s="386"/>
      <c r="F400" s="387"/>
      <c r="G400" s="391">
        <f t="shared" si="143"/>
        <v>0</v>
      </c>
      <c r="H400" s="388"/>
      <c r="I400" s="413"/>
      <c r="J400" s="386"/>
      <c r="K400" s="409" t="str">
        <f t="shared" si="145"/>
        <v/>
      </c>
      <c r="L400" s="386"/>
    </row>
    <row r="401" s="356" customFormat="1" ht="15.75" spans="1:12">
      <c r="A401" s="389">
        <v>20805</v>
      </c>
      <c r="B401" s="390" t="s">
        <v>420</v>
      </c>
      <c r="C401" s="391">
        <f>SUM(C402:C409)</f>
        <v>29048</v>
      </c>
      <c r="D401" s="391">
        <f>SUM(D402:D409)</f>
        <v>20378</v>
      </c>
      <c r="E401" s="391">
        <v>20025</v>
      </c>
      <c r="F401" s="387">
        <f t="shared" si="146"/>
        <v>0.982677397193051</v>
      </c>
      <c r="G401" s="391">
        <f t="shared" si="143"/>
        <v>-1748</v>
      </c>
      <c r="H401" s="388">
        <f t="shared" si="147"/>
        <v>-0.0802829192118679</v>
      </c>
      <c r="I401" s="391">
        <f>SUM(I402:I409)</f>
        <v>21416</v>
      </c>
      <c r="J401" s="386">
        <f t="shared" ref="J401:J409" si="148">IFERROR(I401-C401,"")</f>
        <v>-7632</v>
      </c>
      <c r="K401" s="409">
        <f t="shared" si="145"/>
        <v>-0.262737537868356</v>
      </c>
      <c r="L401" s="391">
        <f>SUM(L402:L409)</f>
        <v>21773</v>
      </c>
    </row>
    <row r="402" s="356" customFormat="1" ht="15" spans="1:12">
      <c r="A402" s="446">
        <v>2080501</v>
      </c>
      <c r="B402" s="400" t="s">
        <v>421</v>
      </c>
      <c r="C402" s="395">
        <v>18</v>
      </c>
      <c r="D402" s="396">
        <v>18</v>
      </c>
      <c r="E402" s="396">
        <v>18</v>
      </c>
      <c r="F402" s="397">
        <f t="shared" si="146"/>
        <v>1</v>
      </c>
      <c r="G402" s="395">
        <f t="shared" si="143"/>
        <v>1</v>
      </c>
      <c r="H402" s="398">
        <f t="shared" si="147"/>
        <v>0.0588235294117647</v>
      </c>
      <c r="I402" s="394" t="s">
        <v>156</v>
      </c>
      <c r="J402" s="396" t="str">
        <f t="shared" si="148"/>
        <v/>
      </c>
      <c r="K402" s="411" t="str">
        <f t="shared" si="145"/>
        <v/>
      </c>
      <c r="L402" s="396">
        <v>17</v>
      </c>
    </row>
    <row r="403" s="356" customFormat="1" ht="15" spans="1:12">
      <c r="A403" s="446">
        <v>2080502</v>
      </c>
      <c r="B403" s="400" t="s">
        <v>422</v>
      </c>
      <c r="C403" s="395"/>
      <c r="D403" s="396"/>
      <c r="E403" s="396"/>
      <c r="F403" s="397"/>
      <c r="G403" s="395">
        <f t="shared" si="143"/>
        <v>0</v>
      </c>
      <c r="H403" s="398" t="e">
        <f t="shared" si="147"/>
        <v>#DIV/0!</v>
      </c>
      <c r="I403" s="394" t="s">
        <v>156</v>
      </c>
      <c r="J403" s="396" t="str">
        <f t="shared" si="148"/>
        <v/>
      </c>
      <c r="K403" s="411" t="str">
        <f t="shared" si="145"/>
        <v/>
      </c>
      <c r="L403" s="396"/>
    </row>
    <row r="404" s="356" customFormat="1" ht="15" spans="1:12">
      <c r="A404" s="446">
        <v>2080503</v>
      </c>
      <c r="B404" s="400" t="s">
        <v>423</v>
      </c>
      <c r="C404" s="395"/>
      <c r="D404" s="396"/>
      <c r="E404" s="396"/>
      <c r="F404" s="397"/>
      <c r="G404" s="395">
        <f t="shared" si="143"/>
        <v>0</v>
      </c>
      <c r="H404" s="398"/>
      <c r="I404" s="394" t="s">
        <v>156</v>
      </c>
      <c r="J404" s="396" t="str">
        <f t="shared" si="148"/>
        <v/>
      </c>
      <c r="K404" s="411" t="str">
        <f t="shared" si="145"/>
        <v/>
      </c>
      <c r="L404" s="396"/>
    </row>
    <row r="405" s="356" customFormat="1" ht="15" spans="1:12">
      <c r="A405" s="446">
        <v>2080505</v>
      </c>
      <c r="B405" s="400" t="s">
        <v>424</v>
      </c>
      <c r="C405" s="395">
        <v>7973</v>
      </c>
      <c r="D405" s="396">
        <v>6996</v>
      </c>
      <c r="E405" s="396">
        <v>6923</v>
      </c>
      <c r="F405" s="397">
        <f t="shared" ref="F405:F407" si="149">E405/D405</f>
        <v>0.98956546598056</v>
      </c>
      <c r="G405" s="395">
        <f t="shared" si="143"/>
        <v>557</v>
      </c>
      <c r="H405" s="398">
        <f t="shared" ref="H405:H407" si="150">G405/L405</f>
        <v>0.0874960728872133</v>
      </c>
      <c r="I405" s="394">
        <v>6122</v>
      </c>
      <c r="J405" s="396">
        <f t="shared" si="148"/>
        <v>-1851</v>
      </c>
      <c r="K405" s="411">
        <f t="shared" si="145"/>
        <v>-0.232158535055813</v>
      </c>
      <c r="L405" s="396">
        <v>6366</v>
      </c>
    </row>
    <row r="406" s="356" customFormat="1" ht="15" spans="1:12">
      <c r="A406" s="446">
        <v>2080506</v>
      </c>
      <c r="B406" s="400" t="s">
        <v>425</v>
      </c>
      <c r="C406" s="395">
        <v>4848</v>
      </c>
      <c r="D406" s="396">
        <v>4483</v>
      </c>
      <c r="E406" s="396">
        <v>4373</v>
      </c>
      <c r="F406" s="397">
        <f t="shared" si="149"/>
        <v>0.97546285969217</v>
      </c>
      <c r="G406" s="395">
        <f t="shared" si="143"/>
        <v>1327</v>
      </c>
      <c r="H406" s="398">
        <f t="shared" si="150"/>
        <v>0.435653315824031</v>
      </c>
      <c r="I406" s="394">
        <v>3561</v>
      </c>
      <c r="J406" s="396">
        <f t="shared" si="148"/>
        <v>-1287</v>
      </c>
      <c r="K406" s="411">
        <f t="shared" si="145"/>
        <v>-0.265470297029703</v>
      </c>
      <c r="L406" s="396">
        <v>3046</v>
      </c>
    </row>
    <row r="407" s="356" customFormat="1" ht="15" spans="1:12">
      <c r="A407" s="446">
        <v>2080507</v>
      </c>
      <c r="B407" s="400" t="s">
        <v>426</v>
      </c>
      <c r="C407" s="395">
        <v>16207</v>
      </c>
      <c r="D407" s="396">
        <v>8881</v>
      </c>
      <c r="E407" s="396">
        <v>8711</v>
      </c>
      <c r="F407" s="397">
        <f t="shared" si="149"/>
        <v>0.980858011485193</v>
      </c>
      <c r="G407" s="395">
        <f t="shared" si="143"/>
        <v>-3632</v>
      </c>
      <c r="H407" s="398">
        <f t="shared" si="150"/>
        <v>-0.294255853520214</v>
      </c>
      <c r="I407" s="394">
        <v>11733</v>
      </c>
      <c r="J407" s="396">
        <f t="shared" si="148"/>
        <v>-4474</v>
      </c>
      <c r="K407" s="411">
        <f t="shared" si="145"/>
        <v>-0.276053557104955</v>
      </c>
      <c r="L407" s="396">
        <v>12343</v>
      </c>
    </row>
    <row r="408" s="356" customFormat="1" ht="15.75" spans="1:12">
      <c r="A408" s="446">
        <v>2080508</v>
      </c>
      <c r="B408" s="400" t="s">
        <v>427</v>
      </c>
      <c r="C408" s="395">
        <v>2</v>
      </c>
      <c r="D408" s="396"/>
      <c r="E408" s="396"/>
      <c r="F408" s="387"/>
      <c r="G408" s="391">
        <f t="shared" si="143"/>
        <v>0</v>
      </c>
      <c r="H408" s="398"/>
      <c r="I408" s="394" t="s">
        <v>156</v>
      </c>
      <c r="J408" s="396" t="str">
        <f t="shared" si="148"/>
        <v/>
      </c>
      <c r="K408" s="411" t="str">
        <f t="shared" si="145"/>
        <v/>
      </c>
      <c r="L408" s="396"/>
    </row>
    <row r="409" s="356" customFormat="1" ht="15.75" spans="1:12">
      <c r="A409" s="446">
        <v>2080599</v>
      </c>
      <c r="B409" s="400" t="s">
        <v>428</v>
      </c>
      <c r="C409" s="395">
        <v>0</v>
      </c>
      <c r="D409" s="396"/>
      <c r="E409" s="396"/>
      <c r="F409" s="387"/>
      <c r="G409" s="391">
        <f t="shared" si="143"/>
        <v>-1</v>
      </c>
      <c r="H409" s="398"/>
      <c r="I409" s="394" t="s">
        <v>156</v>
      </c>
      <c r="J409" s="396" t="str">
        <f t="shared" si="148"/>
        <v/>
      </c>
      <c r="K409" s="411" t="str">
        <f t="shared" si="145"/>
        <v/>
      </c>
      <c r="L409" s="396">
        <v>1</v>
      </c>
    </row>
    <row r="410" s="356" customFormat="1" ht="15.75" spans="1:12">
      <c r="A410" s="389">
        <v>20806</v>
      </c>
      <c r="B410" s="390" t="s">
        <v>429</v>
      </c>
      <c r="C410" s="413"/>
      <c r="D410" s="386"/>
      <c r="E410" s="386"/>
      <c r="F410" s="387"/>
      <c r="G410" s="391">
        <f t="shared" si="143"/>
        <v>0</v>
      </c>
      <c r="H410" s="388"/>
      <c r="I410" s="413"/>
      <c r="J410" s="386"/>
      <c r="K410" s="409" t="str">
        <f t="shared" si="145"/>
        <v/>
      </c>
      <c r="L410" s="386"/>
    </row>
    <row r="411" s="356" customFormat="1" ht="15.75" spans="1:12">
      <c r="A411" s="389">
        <v>20807</v>
      </c>
      <c r="B411" s="390" t="s">
        <v>430</v>
      </c>
      <c r="C411" s="391">
        <f>SUM(C412:C420)</f>
        <v>1176</v>
      </c>
      <c r="D411" s="391">
        <f>SUM(D412:D420)</f>
        <v>1397</v>
      </c>
      <c r="E411" s="391">
        <v>1360</v>
      </c>
      <c r="F411" s="387">
        <f>E411/D411</f>
        <v>0.973514674302076</v>
      </c>
      <c r="G411" s="391">
        <f t="shared" si="143"/>
        <v>-181</v>
      </c>
      <c r="H411" s="388">
        <f>G411/L411</f>
        <v>-0.117456197274497</v>
      </c>
      <c r="I411" s="391">
        <f>SUM(I412:I420)</f>
        <v>1456</v>
      </c>
      <c r="J411" s="386">
        <f t="shared" ref="J411:J454" si="151">IFERROR(I411-C411,"")</f>
        <v>280</v>
      </c>
      <c r="K411" s="409">
        <f t="shared" si="145"/>
        <v>0.238095238095238</v>
      </c>
      <c r="L411" s="391">
        <f>SUM(L412:L420)</f>
        <v>1541</v>
      </c>
    </row>
    <row r="412" s="356" customFormat="1" ht="15.75" spans="1:12">
      <c r="A412" s="446">
        <v>2080701</v>
      </c>
      <c r="B412" s="400" t="s">
        <v>431</v>
      </c>
      <c r="C412" s="395"/>
      <c r="D412" s="396"/>
      <c r="E412" s="396"/>
      <c r="F412" s="397"/>
      <c r="G412" s="395">
        <f t="shared" si="143"/>
        <v>0</v>
      </c>
      <c r="H412" s="388"/>
      <c r="I412" s="394">
        <v>1155</v>
      </c>
      <c r="J412" s="396">
        <f t="shared" si="151"/>
        <v>1155</v>
      </c>
      <c r="K412" s="411" t="str">
        <f t="shared" si="145"/>
        <v/>
      </c>
      <c r="L412" s="396"/>
    </row>
    <row r="413" s="356" customFormat="1" ht="15.75" spans="1:12">
      <c r="A413" s="446">
        <v>2080702</v>
      </c>
      <c r="B413" s="400" t="s">
        <v>432</v>
      </c>
      <c r="C413" s="395"/>
      <c r="D413" s="396"/>
      <c r="E413" s="396"/>
      <c r="F413" s="397"/>
      <c r="G413" s="395">
        <f t="shared" si="143"/>
        <v>0</v>
      </c>
      <c r="H413" s="388"/>
      <c r="I413" s="394" t="s">
        <v>156</v>
      </c>
      <c r="J413" s="396" t="str">
        <f t="shared" si="151"/>
        <v/>
      </c>
      <c r="K413" s="411" t="str">
        <f t="shared" si="145"/>
        <v/>
      </c>
      <c r="L413" s="396"/>
    </row>
    <row r="414" s="356" customFormat="1" ht="15.75" spans="1:12">
      <c r="A414" s="446">
        <v>2080704</v>
      </c>
      <c r="B414" s="400" t="s">
        <v>433</v>
      </c>
      <c r="C414" s="395"/>
      <c r="D414" s="396"/>
      <c r="E414" s="396"/>
      <c r="F414" s="397"/>
      <c r="G414" s="395">
        <f t="shared" si="143"/>
        <v>-460</v>
      </c>
      <c r="H414" s="388"/>
      <c r="I414" s="394" t="s">
        <v>156</v>
      </c>
      <c r="J414" s="396" t="str">
        <f t="shared" si="151"/>
        <v/>
      </c>
      <c r="K414" s="411" t="str">
        <f t="shared" si="145"/>
        <v/>
      </c>
      <c r="L414" s="396">
        <v>460</v>
      </c>
    </row>
    <row r="415" s="356" customFormat="1" ht="15.75" spans="1:12">
      <c r="A415" s="446">
        <v>2080705</v>
      </c>
      <c r="B415" s="400" t="s">
        <v>434</v>
      </c>
      <c r="C415" s="395"/>
      <c r="D415" s="396"/>
      <c r="E415" s="396"/>
      <c r="F415" s="397"/>
      <c r="G415" s="395">
        <f t="shared" si="143"/>
        <v>0</v>
      </c>
      <c r="H415" s="388"/>
      <c r="I415" s="394" t="s">
        <v>156</v>
      </c>
      <c r="J415" s="396" t="str">
        <f t="shared" si="151"/>
        <v/>
      </c>
      <c r="K415" s="411" t="str">
        <f t="shared" si="145"/>
        <v/>
      </c>
      <c r="L415" s="396"/>
    </row>
    <row r="416" s="356" customFormat="1" ht="15.75" spans="1:12">
      <c r="A416" s="446">
        <v>2080709</v>
      </c>
      <c r="B416" s="400" t="s">
        <v>435</v>
      </c>
      <c r="C416" s="395"/>
      <c r="D416" s="396"/>
      <c r="E416" s="396"/>
      <c r="F416" s="397"/>
      <c r="G416" s="395">
        <f t="shared" si="143"/>
        <v>0</v>
      </c>
      <c r="H416" s="388"/>
      <c r="I416" s="394" t="s">
        <v>156</v>
      </c>
      <c r="J416" s="396" t="str">
        <f t="shared" si="151"/>
        <v/>
      </c>
      <c r="K416" s="411" t="str">
        <f t="shared" si="145"/>
        <v/>
      </c>
      <c r="L416" s="396"/>
    </row>
    <row r="417" s="356" customFormat="1" ht="15.75" spans="1:12">
      <c r="A417" s="446">
        <v>2080711</v>
      </c>
      <c r="B417" s="400" t="s">
        <v>436</v>
      </c>
      <c r="C417" s="395">
        <v>1163</v>
      </c>
      <c r="D417" s="396">
        <v>966</v>
      </c>
      <c r="E417" s="396">
        <v>935</v>
      </c>
      <c r="F417" s="397">
        <f t="shared" ref="F417:F422" si="152">E417/D417</f>
        <v>0.967908902691511</v>
      </c>
      <c r="G417" s="395">
        <f t="shared" si="143"/>
        <v>935</v>
      </c>
      <c r="H417" s="388"/>
      <c r="I417" s="394">
        <v>299</v>
      </c>
      <c r="J417" s="396">
        <f t="shared" si="151"/>
        <v>-864</v>
      </c>
      <c r="K417" s="411">
        <f t="shared" si="145"/>
        <v>-0.742906276870163</v>
      </c>
      <c r="L417" s="396"/>
    </row>
    <row r="418" s="356" customFormat="1" ht="15.75" spans="1:12">
      <c r="A418" s="446">
        <v>2080712</v>
      </c>
      <c r="B418" s="400" t="s">
        <v>437</v>
      </c>
      <c r="C418" s="395"/>
      <c r="D418" s="396"/>
      <c r="E418" s="396"/>
      <c r="F418" s="397"/>
      <c r="G418" s="395"/>
      <c r="H418" s="388"/>
      <c r="I418" s="394" t="s">
        <v>156</v>
      </c>
      <c r="J418" s="396" t="str">
        <f t="shared" si="151"/>
        <v/>
      </c>
      <c r="K418" s="411" t="str">
        <f t="shared" si="145"/>
        <v/>
      </c>
      <c r="L418" s="396"/>
    </row>
    <row r="419" s="356" customFormat="1" ht="15.75" spans="1:12">
      <c r="A419" s="446">
        <v>2080713</v>
      </c>
      <c r="B419" s="400" t="s">
        <v>438</v>
      </c>
      <c r="C419" s="395"/>
      <c r="D419" s="396"/>
      <c r="E419" s="396"/>
      <c r="F419" s="397"/>
      <c r="G419" s="395"/>
      <c r="H419" s="388"/>
      <c r="I419" s="394" t="s">
        <v>156</v>
      </c>
      <c r="J419" s="396" t="str">
        <f t="shared" si="151"/>
        <v/>
      </c>
      <c r="K419" s="411" t="str">
        <f t="shared" si="145"/>
        <v/>
      </c>
      <c r="L419" s="396"/>
    </row>
    <row r="420" s="356" customFormat="1" ht="15" spans="1:12">
      <c r="A420" s="446">
        <v>2080799</v>
      </c>
      <c r="B420" s="400" t="s">
        <v>439</v>
      </c>
      <c r="C420" s="395">
        <v>13</v>
      </c>
      <c r="D420" s="396">
        <v>431</v>
      </c>
      <c r="E420" s="396">
        <v>425</v>
      </c>
      <c r="F420" s="397">
        <f t="shared" si="152"/>
        <v>0.986078886310905</v>
      </c>
      <c r="G420" s="395">
        <f t="shared" ref="G420:G426" si="153">E420-L420</f>
        <v>-656</v>
      </c>
      <c r="H420" s="398">
        <f t="shared" ref="H420:H423" si="154">G420/L420</f>
        <v>-0.606845513413506</v>
      </c>
      <c r="I420" s="394">
        <v>2</v>
      </c>
      <c r="J420" s="396">
        <f t="shared" si="151"/>
        <v>-11</v>
      </c>
      <c r="K420" s="411">
        <f t="shared" si="145"/>
        <v>-0.846153846153846</v>
      </c>
      <c r="L420" s="396">
        <v>1081</v>
      </c>
    </row>
    <row r="421" s="356" customFormat="1" ht="15.75" spans="1:12">
      <c r="A421" s="389">
        <v>20808</v>
      </c>
      <c r="B421" s="390" t="s">
        <v>440</v>
      </c>
      <c r="C421" s="391">
        <f>SUM(C422:C430)</f>
        <v>5760</v>
      </c>
      <c r="D421" s="391">
        <f>SUM(D422:D430)</f>
        <v>5457</v>
      </c>
      <c r="E421" s="391">
        <v>5212</v>
      </c>
      <c r="F421" s="387">
        <f t="shared" si="152"/>
        <v>0.955103536741799</v>
      </c>
      <c r="G421" s="391">
        <f t="shared" si="153"/>
        <v>1620</v>
      </c>
      <c r="H421" s="388">
        <f t="shared" si="154"/>
        <v>0.451002227171492</v>
      </c>
      <c r="I421" s="391">
        <f>SUM(I422:I430)</f>
        <v>4117</v>
      </c>
      <c r="J421" s="386">
        <f t="shared" si="151"/>
        <v>-1643</v>
      </c>
      <c r="K421" s="409">
        <f t="shared" si="145"/>
        <v>-0.285243055555556</v>
      </c>
      <c r="L421" s="391">
        <f>SUM(L422:L430)</f>
        <v>3592</v>
      </c>
    </row>
    <row r="422" s="356" customFormat="1" ht="15" spans="1:12">
      <c r="A422" s="446">
        <v>2080801</v>
      </c>
      <c r="B422" s="400" t="s">
        <v>441</v>
      </c>
      <c r="C422" s="395">
        <v>3427</v>
      </c>
      <c r="D422" s="396">
        <v>3252</v>
      </c>
      <c r="E422" s="396">
        <v>3152</v>
      </c>
      <c r="F422" s="397">
        <f t="shared" si="152"/>
        <v>0.969249692496925</v>
      </c>
      <c r="G422" s="395">
        <f t="shared" si="153"/>
        <v>1786</v>
      </c>
      <c r="H422" s="398">
        <f t="shared" si="154"/>
        <v>1.30746705710102</v>
      </c>
      <c r="I422" s="394">
        <v>2000</v>
      </c>
      <c r="J422" s="396">
        <f t="shared" si="151"/>
        <v>-1427</v>
      </c>
      <c r="K422" s="411">
        <f t="shared" si="145"/>
        <v>-0.416399182958856</v>
      </c>
      <c r="L422" s="396">
        <v>1366</v>
      </c>
    </row>
    <row r="423" s="356" customFormat="1" ht="15" spans="1:12">
      <c r="A423" s="446">
        <v>2080802</v>
      </c>
      <c r="B423" s="400" t="s">
        <v>442</v>
      </c>
      <c r="C423" s="395"/>
      <c r="D423" s="396"/>
      <c r="E423" s="396"/>
      <c r="F423" s="397"/>
      <c r="G423" s="395">
        <f t="shared" si="153"/>
        <v>-3</v>
      </c>
      <c r="H423" s="398">
        <f t="shared" si="154"/>
        <v>-1</v>
      </c>
      <c r="I423" s="394">
        <v>20</v>
      </c>
      <c r="J423" s="396">
        <f t="shared" si="151"/>
        <v>20</v>
      </c>
      <c r="K423" s="411" t="str">
        <f t="shared" si="145"/>
        <v/>
      </c>
      <c r="L423" s="396">
        <v>3</v>
      </c>
    </row>
    <row r="424" s="356" customFormat="1" ht="15" spans="1:12">
      <c r="A424" s="446">
        <v>2080803</v>
      </c>
      <c r="B424" s="400" t="s">
        <v>443</v>
      </c>
      <c r="C424" s="395">
        <v>13</v>
      </c>
      <c r="D424" s="396"/>
      <c r="E424" s="396"/>
      <c r="F424" s="397"/>
      <c r="G424" s="395">
        <f t="shared" si="153"/>
        <v>0</v>
      </c>
      <c r="H424" s="398"/>
      <c r="I424" s="394">
        <v>10</v>
      </c>
      <c r="J424" s="396">
        <f t="shared" si="151"/>
        <v>-3</v>
      </c>
      <c r="K424" s="411">
        <f t="shared" si="145"/>
        <v>-0.230769230769231</v>
      </c>
      <c r="L424" s="396"/>
    </row>
    <row r="425" s="356" customFormat="1" ht="15" spans="1:12">
      <c r="A425" s="446">
        <v>2080804</v>
      </c>
      <c r="B425" s="400" t="s">
        <v>444</v>
      </c>
      <c r="C425" s="395"/>
      <c r="D425" s="396"/>
      <c r="E425" s="396"/>
      <c r="F425" s="397"/>
      <c r="G425" s="395">
        <f t="shared" si="153"/>
        <v>0</v>
      </c>
      <c r="H425" s="398"/>
      <c r="I425" s="394" t="s">
        <v>156</v>
      </c>
      <c r="J425" s="396" t="str">
        <f t="shared" si="151"/>
        <v/>
      </c>
      <c r="K425" s="411" t="str">
        <f t="shared" si="145"/>
        <v/>
      </c>
      <c r="L425" s="396"/>
    </row>
    <row r="426" s="356" customFormat="1" ht="15" spans="1:12">
      <c r="A426" s="446">
        <v>2080805</v>
      </c>
      <c r="B426" s="400" t="s">
        <v>445</v>
      </c>
      <c r="C426" s="395">
        <v>280</v>
      </c>
      <c r="D426" s="396">
        <v>339</v>
      </c>
      <c r="E426" s="396">
        <v>329</v>
      </c>
      <c r="F426" s="397">
        <f t="shared" ref="F426:F440" si="155">E426/D426</f>
        <v>0.970501474926254</v>
      </c>
      <c r="G426" s="395">
        <f t="shared" si="153"/>
        <v>-174</v>
      </c>
      <c r="H426" s="398">
        <f t="shared" ref="H426:H433" si="156">G426/L426</f>
        <v>-0.345924453280318</v>
      </c>
      <c r="I426" s="394">
        <v>399</v>
      </c>
      <c r="J426" s="396">
        <f t="shared" si="151"/>
        <v>119</v>
      </c>
      <c r="K426" s="411">
        <f t="shared" si="145"/>
        <v>0.425</v>
      </c>
      <c r="L426" s="396">
        <v>503</v>
      </c>
    </row>
    <row r="427" s="356" customFormat="1" ht="15.75" spans="1:12">
      <c r="A427" s="446">
        <v>2080806</v>
      </c>
      <c r="B427" s="400" t="s">
        <v>446</v>
      </c>
      <c r="C427" s="395"/>
      <c r="D427" s="396"/>
      <c r="E427" s="396"/>
      <c r="F427" s="387"/>
      <c r="G427" s="391"/>
      <c r="H427" s="398"/>
      <c r="I427" s="394" t="s">
        <v>156</v>
      </c>
      <c r="J427" s="396" t="str">
        <f t="shared" si="151"/>
        <v/>
      </c>
      <c r="K427" s="411" t="str">
        <f t="shared" si="145"/>
        <v/>
      </c>
      <c r="L427" s="396"/>
    </row>
    <row r="428" s="356" customFormat="1" ht="15.75" spans="1:12">
      <c r="A428" s="446">
        <v>2080807</v>
      </c>
      <c r="B428" s="400" t="s">
        <v>447</v>
      </c>
      <c r="C428" s="395"/>
      <c r="D428" s="396"/>
      <c r="E428" s="396"/>
      <c r="F428" s="387"/>
      <c r="G428" s="391"/>
      <c r="H428" s="398"/>
      <c r="I428" s="394" t="s">
        <v>156</v>
      </c>
      <c r="J428" s="396" t="str">
        <f t="shared" si="151"/>
        <v/>
      </c>
      <c r="K428" s="411" t="str">
        <f t="shared" si="145"/>
        <v/>
      </c>
      <c r="L428" s="396"/>
    </row>
    <row r="429" s="356" customFormat="1" ht="15.75" spans="1:12">
      <c r="A429" s="446">
        <v>2080808</v>
      </c>
      <c r="B429" s="400" t="s">
        <v>448</v>
      </c>
      <c r="C429" s="395"/>
      <c r="D429" s="396"/>
      <c r="E429" s="396"/>
      <c r="F429" s="387"/>
      <c r="G429" s="391"/>
      <c r="H429" s="398"/>
      <c r="I429" s="394">
        <v>3</v>
      </c>
      <c r="J429" s="396">
        <f t="shared" si="151"/>
        <v>3</v>
      </c>
      <c r="K429" s="411" t="str">
        <f t="shared" si="145"/>
        <v/>
      </c>
      <c r="L429" s="396"/>
    </row>
    <row r="430" s="356" customFormat="1" ht="15" spans="1:12">
      <c r="A430" s="446">
        <v>2080899</v>
      </c>
      <c r="B430" s="400" t="s">
        <v>449</v>
      </c>
      <c r="C430" s="395">
        <v>2040</v>
      </c>
      <c r="D430" s="396">
        <v>1866</v>
      </c>
      <c r="E430" s="396">
        <v>1731</v>
      </c>
      <c r="F430" s="397">
        <f t="shared" si="155"/>
        <v>0.927652733118971</v>
      </c>
      <c r="G430" s="395">
        <f t="shared" ref="G430:G448" si="157">E430-L430</f>
        <v>11</v>
      </c>
      <c r="H430" s="398">
        <f t="shared" si="156"/>
        <v>0.0063953488372093</v>
      </c>
      <c r="I430" s="394">
        <v>1685</v>
      </c>
      <c r="J430" s="396">
        <f t="shared" si="151"/>
        <v>-355</v>
      </c>
      <c r="K430" s="411">
        <f t="shared" si="145"/>
        <v>-0.174019607843137</v>
      </c>
      <c r="L430" s="396">
        <v>1720</v>
      </c>
    </row>
    <row r="431" s="356" customFormat="1" ht="15.75" spans="1:12">
      <c r="A431" s="389">
        <v>20809</v>
      </c>
      <c r="B431" s="390" t="s">
        <v>450</v>
      </c>
      <c r="C431" s="391">
        <f>SUM(C432:C437)</f>
        <v>376</v>
      </c>
      <c r="D431" s="391">
        <f>SUM(D432:D437)</f>
        <v>247</v>
      </c>
      <c r="E431" s="391">
        <v>244</v>
      </c>
      <c r="F431" s="387">
        <f t="shared" si="155"/>
        <v>0.987854251012146</v>
      </c>
      <c r="G431" s="391">
        <f t="shared" si="157"/>
        <v>7</v>
      </c>
      <c r="H431" s="388">
        <f t="shared" si="156"/>
        <v>0.029535864978903</v>
      </c>
      <c r="I431" s="391">
        <f>SUM(I432:I437)</f>
        <v>232</v>
      </c>
      <c r="J431" s="386">
        <f t="shared" si="151"/>
        <v>-144</v>
      </c>
      <c r="K431" s="409">
        <f t="shared" si="145"/>
        <v>-0.382978723404255</v>
      </c>
      <c r="L431" s="391">
        <f>SUM(L432:L437)</f>
        <v>237</v>
      </c>
    </row>
    <row r="432" s="356" customFormat="1" ht="15" spans="1:12">
      <c r="A432" s="446">
        <v>2080901</v>
      </c>
      <c r="B432" s="400" t="s">
        <v>451</v>
      </c>
      <c r="C432" s="395">
        <v>239</v>
      </c>
      <c r="D432" s="396">
        <v>148</v>
      </c>
      <c r="E432" s="396">
        <v>146</v>
      </c>
      <c r="F432" s="397">
        <f t="shared" si="155"/>
        <v>0.986486486486487</v>
      </c>
      <c r="G432" s="395">
        <f t="shared" si="157"/>
        <v>61</v>
      </c>
      <c r="H432" s="398">
        <f t="shared" si="156"/>
        <v>0.717647058823529</v>
      </c>
      <c r="I432" s="394">
        <v>68</v>
      </c>
      <c r="J432" s="396">
        <f t="shared" si="151"/>
        <v>-171</v>
      </c>
      <c r="K432" s="411">
        <f t="shared" si="145"/>
        <v>-0.715481171548117</v>
      </c>
      <c r="L432" s="396">
        <v>85</v>
      </c>
    </row>
    <row r="433" s="356" customFormat="1" ht="15" spans="1:12">
      <c r="A433" s="446">
        <v>2080902</v>
      </c>
      <c r="B433" s="400" t="s">
        <v>452</v>
      </c>
      <c r="C433" s="395">
        <v>51</v>
      </c>
      <c r="D433" s="396">
        <v>40</v>
      </c>
      <c r="E433" s="396">
        <v>40</v>
      </c>
      <c r="F433" s="397">
        <f t="shared" si="155"/>
        <v>1</v>
      </c>
      <c r="G433" s="395">
        <f t="shared" si="157"/>
        <v>12</v>
      </c>
      <c r="H433" s="398">
        <f t="shared" si="156"/>
        <v>0.428571428571429</v>
      </c>
      <c r="I433" s="394">
        <v>56</v>
      </c>
      <c r="J433" s="396">
        <f t="shared" si="151"/>
        <v>5</v>
      </c>
      <c r="K433" s="411">
        <f t="shared" si="145"/>
        <v>0.0980392156862745</v>
      </c>
      <c r="L433" s="396">
        <v>28</v>
      </c>
    </row>
    <row r="434" s="356" customFormat="1" ht="15" spans="1:12">
      <c r="A434" s="446">
        <v>2080903</v>
      </c>
      <c r="B434" s="400" t="s">
        <v>453</v>
      </c>
      <c r="C434" s="395">
        <v>8</v>
      </c>
      <c r="D434" s="396">
        <v>8</v>
      </c>
      <c r="E434" s="396">
        <v>8</v>
      </c>
      <c r="F434" s="397">
        <f t="shared" si="155"/>
        <v>1</v>
      </c>
      <c r="G434" s="395">
        <f t="shared" si="157"/>
        <v>8</v>
      </c>
      <c r="H434" s="398"/>
      <c r="I434" s="394">
        <v>5</v>
      </c>
      <c r="J434" s="396">
        <f t="shared" si="151"/>
        <v>-3</v>
      </c>
      <c r="K434" s="411">
        <f t="shared" si="145"/>
        <v>-0.375</v>
      </c>
      <c r="L434" s="396"/>
    </row>
    <row r="435" s="356" customFormat="1" ht="15" spans="1:12">
      <c r="A435" s="446">
        <v>2080904</v>
      </c>
      <c r="B435" s="400" t="s">
        <v>454</v>
      </c>
      <c r="C435" s="395">
        <v>10</v>
      </c>
      <c r="D435" s="396">
        <v>7</v>
      </c>
      <c r="E435" s="396">
        <v>7</v>
      </c>
      <c r="F435" s="397">
        <f t="shared" si="155"/>
        <v>1</v>
      </c>
      <c r="G435" s="395">
        <f t="shared" si="157"/>
        <v>7</v>
      </c>
      <c r="H435" s="398" t="e">
        <f t="shared" ref="H435:H438" si="158">G435/L435</f>
        <v>#DIV/0!</v>
      </c>
      <c r="I435" s="394" t="s">
        <v>156</v>
      </c>
      <c r="J435" s="396" t="str">
        <f t="shared" si="151"/>
        <v/>
      </c>
      <c r="K435" s="411" t="str">
        <f t="shared" si="145"/>
        <v/>
      </c>
      <c r="L435" s="396"/>
    </row>
    <row r="436" s="356" customFormat="1" ht="15" spans="1:12">
      <c r="A436" s="446">
        <v>2080905</v>
      </c>
      <c r="B436" s="400" t="s">
        <v>455</v>
      </c>
      <c r="C436" s="395">
        <v>68</v>
      </c>
      <c r="D436" s="396">
        <v>40</v>
      </c>
      <c r="E436" s="396">
        <v>39</v>
      </c>
      <c r="F436" s="397">
        <f t="shared" si="155"/>
        <v>0.975</v>
      </c>
      <c r="G436" s="395">
        <f t="shared" si="157"/>
        <v>-11</v>
      </c>
      <c r="H436" s="398">
        <f t="shared" si="158"/>
        <v>-0.22</v>
      </c>
      <c r="I436" s="394">
        <v>42</v>
      </c>
      <c r="J436" s="396">
        <f t="shared" si="151"/>
        <v>-26</v>
      </c>
      <c r="K436" s="411">
        <f t="shared" si="145"/>
        <v>-0.382352941176471</v>
      </c>
      <c r="L436" s="396">
        <v>50</v>
      </c>
    </row>
    <row r="437" s="356" customFormat="1" ht="15" spans="1:12">
      <c r="A437" s="446">
        <v>2080999</v>
      </c>
      <c r="B437" s="400" t="s">
        <v>456</v>
      </c>
      <c r="C437" s="395"/>
      <c r="D437" s="396">
        <v>4</v>
      </c>
      <c r="E437" s="396">
        <v>4</v>
      </c>
      <c r="F437" s="397">
        <f t="shared" si="155"/>
        <v>1</v>
      </c>
      <c r="G437" s="395">
        <f t="shared" si="157"/>
        <v>-70</v>
      </c>
      <c r="H437" s="398">
        <f t="shared" si="158"/>
        <v>-0.945945945945946</v>
      </c>
      <c r="I437" s="394">
        <v>61</v>
      </c>
      <c r="J437" s="396">
        <f t="shared" si="151"/>
        <v>61</v>
      </c>
      <c r="K437" s="411" t="str">
        <f t="shared" si="145"/>
        <v/>
      </c>
      <c r="L437" s="396">
        <v>74</v>
      </c>
    </row>
    <row r="438" s="356" customFormat="1" ht="15.75" spans="1:12">
      <c r="A438" s="389">
        <v>20810</v>
      </c>
      <c r="B438" s="390" t="s">
        <v>457</v>
      </c>
      <c r="C438" s="391">
        <f>SUM(C439:C445)</f>
        <v>509</v>
      </c>
      <c r="D438" s="391">
        <f>SUM(D439:D445)</f>
        <v>528</v>
      </c>
      <c r="E438" s="391">
        <v>524</v>
      </c>
      <c r="F438" s="387">
        <f t="shared" si="155"/>
        <v>0.992424242424242</v>
      </c>
      <c r="G438" s="391">
        <f t="shared" si="157"/>
        <v>-1928</v>
      </c>
      <c r="H438" s="388">
        <f t="shared" si="158"/>
        <v>-0.786296900489396</v>
      </c>
      <c r="I438" s="391">
        <f>SUM(I439:I445)</f>
        <v>526</v>
      </c>
      <c r="J438" s="386">
        <f t="shared" si="151"/>
        <v>17</v>
      </c>
      <c r="K438" s="409">
        <f t="shared" si="145"/>
        <v>0.0333988212180747</v>
      </c>
      <c r="L438" s="391">
        <f>SUM(L439:L445)</f>
        <v>2452</v>
      </c>
    </row>
    <row r="439" s="356" customFormat="1" ht="15.75" spans="1:12">
      <c r="A439" s="446">
        <v>2081001</v>
      </c>
      <c r="B439" s="400" t="s">
        <v>458</v>
      </c>
      <c r="C439" s="395">
        <v>13</v>
      </c>
      <c r="D439" s="396">
        <v>13</v>
      </c>
      <c r="E439" s="396">
        <v>13</v>
      </c>
      <c r="F439" s="397">
        <f t="shared" si="155"/>
        <v>1</v>
      </c>
      <c r="G439" s="395">
        <f t="shared" si="157"/>
        <v>13</v>
      </c>
      <c r="H439" s="388"/>
      <c r="I439" s="394">
        <v>13</v>
      </c>
      <c r="J439" s="396">
        <f t="shared" si="151"/>
        <v>0</v>
      </c>
      <c r="K439" s="411">
        <f t="shared" si="145"/>
        <v>0</v>
      </c>
      <c r="L439" s="396"/>
    </row>
    <row r="440" s="356" customFormat="1" ht="15" spans="1:12">
      <c r="A440" s="446">
        <v>2081002</v>
      </c>
      <c r="B440" s="400" t="s">
        <v>459</v>
      </c>
      <c r="C440" s="395">
        <v>496</v>
      </c>
      <c r="D440" s="396">
        <v>455</v>
      </c>
      <c r="E440" s="396">
        <v>452</v>
      </c>
      <c r="F440" s="397">
        <f t="shared" si="155"/>
        <v>0.993406593406593</v>
      </c>
      <c r="G440" s="395">
        <f t="shared" si="157"/>
        <v>24</v>
      </c>
      <c r="H440" s="398">
        <f>G440/L440</f>
        <v>0.0560747663551402</v>
      </c>
      <c r="I440" s="394">
        <v>513</v>
      </c>
      <c r="J440" s="396">
        <f t="shared" si="151"/>
        <v>17</v>
      </c>
      <c r="K440" s="411">
        <f t="shared" si="145"/>
        <v>0.0342741935483871</v>
      </c>
      <c r="L440" s="396">
        <v>428</v>
      </c>
    </row>
    <row r="441" s="356" customFormat="1" ht="15.75" spans="1:12">
      <c r="A441" s="446">
        <v>2081003</v>
      </c>
      <c r="B441" s="400" t="s">
        <v>460</v>
      </c>
      <c r="C441" s="395"/>
      <c r="D441" s="396"/>
      <c r="E441" s="396"/>
      <c r="F441" s="397"/>
      <c r="G441" s="395">
        <f t="shared" si="157"/>
        <v>0</v>
      </c>
      <c r="H441" s="388"/>
      <c r="I441" s="394" t="s">
        <v>156</v>
      </c>
      <c r="J441" s="396" t="str">
        <f t="shared" si="151"/>
        <v/>
      </c>
      <c r="K441" s="411" t="str">
        <f t="shared" si="145"/>
        <v/>
      </c>
      <c r="L441" s="396"/>
    </row>
    <row r="442" s="356" customFormat="1" ht="15.75" spans="1:12">
      <c r="A442" s="446">
        <v>2081004</v>
      </c>
      <c r="B442" s="400" t="s">
        <v>461</v>
      </c>
      <c r="C442" s="395"/>
      <c r="D442" s="396">
        <v>60</v>
      </c>
      <c r="E442" s="396">
        <v>59</v>
      </c>
      <c r="F442" s="397">
        <f t="shared" ref="F442:F448" si="159">E442/D442</f>
        <v>0.983333333333333</v>
      </c>
      <c r="G442" s="395">
        <f t="shared" si="157"/>
        <v>59</v>
      </c>
      <c r="H442" s="388"/>
      <c r="I442" s="394" t="s">
        <v>156</v>
      </c>
      <c r="J442" s="396" t="str">
        <f t="shared" si="151"/>
        <v/>
      </c>
      <c r="K442" s="411" t="str">
        <f t="shared" si="145"/>
        <v/>
      </c>
      <c r="L442" s="396"/>
    </row>
    <row r="443" s="356" customFormat="1" ht="15.75" spans="1:12">
      <c r="A443" s="446">
        <v>2081005</v>
      </c>
      <c r="B443" s="400" t="s">
        <v>462</v>
      </c>
      <c r="C443" s="395"/>
      <c r="D443" s="396"/>
      <c r="E443" s="396"/>
      <c r="F443" s="397"/>
      <c r="G443" s="395">
        <f t="shared" si="157"/>
        <v>0</v>
      </c>
      <c r="H443" s="388"/>
      <c r="I443" s="394" t="s">
        <v>156</v>
      </c>
      <c r="J443" s="396" t="str">
        <f t="shared" si="151"/>
        <v/>
      </c>
      <c r="K443" s="411" t="str">
        <f t="shared" si="145"/>
        <v/>
      </c>
      <c r="L443" s="396"/>
    </row>
    <row r="444" s="356" customFormat="1" ht="15.75" spans="1:12">
      <c r="A444" s="446">
        <v>2081006</v>
      </c>
      <c r="B444" s="400" t="s">
        <v>463</v>
      </c>
      <c r="C444" s="395"/>
      <c r="D444" s="396"/>
      <c r="E444" s="396"/>
      <c r="F444" s="397"/>
      <c r="G444" s="395">
        <f t="shared" si="157"/>
        <v>0</v>
      </c>
      <c r="H444" s="388"/>
      <c r="I444" s="394" t="s">
        <v>156</v>
      </c>
      <c r="J444" s="396" t="str">
        <f t="shared" si="151"/>
        <v/>
      </c>
      <c r="K444" s="411" t="str">
        <f t="shared" si="145"/>
        <v/>
      </c>
      <c r="L444" s="396"/>
    </row>
    <row r="445" s="356" customFormat="1" ht="15.75" spans="1:12">
      <c r="A445" s="446">
        <v>2081099</v>
      </c>
      <c r="B445" s="400" t="s">
        <v>464</v>
      </c>
      <c r="C445" s="395"/>
      <c r="D445" s="396"/>
      <c r="E445" s="396"/>
      <c r="F445" s="397"/>
      <c r="G445" s="395">
        <f t="shared" si="157"/>
        <v>-2024</v>
      </c>
      <c r="H445" s="388"/>
      <c r="I445" s="394" t="s">
        <v>156</v>
      </c>
      <c r="J445" s="396" t="str">
        <f t="shared" si="151"/>
        <v/>
      </c>
      <c r="K445" s="411" t="str">
        <f t="shared" si="145"/>
        <v/>
      </c>
      <c r="L445" s="396">
        <v>2024</v>
      </c>
    </row>
    <row r="446" s="356" customFormat="1" ht="15.75" spans="1:12">
      <c r="A446" s="389">
        <v>20811</v>
      </c>
      <c r="B446" s="390" t="s">
        <v>465</v>
      </c>
      <c r="C446" s="391">
        <f>SUM(C447:C454)</f>
        <v>900</v>
      </c>
      <c r="D446" s="391">
        <f>SUM(D447:D454)</f>
        <v>491</v>
      </c>
      <c r="E446" s="391">
        <v>491</v>
      </c>
      <c r="F446" s="387">
        <f t="shared" si="159"/>
        <v>1</v>
      </c>
      <c r="G446" s="391">
        <f t="shared" si="157"/>
        <v>-65</v>
      </c>
      <c r="H446" s="388">
        <f t="shared" ref="H446:H448" si="160">G446/L446</f>
        <v>-0.116906474820144</v>
      </c>
      <c r="I446" s="391">
        <f>SUM(I447:I454)</f>
        <v>554</v>
      </c>
      <c r="J446" s="386">
        <f t="shared" si="151"/>
        <v>-346</v>
      </c>
      <c r="K446" s="409">
        <f t="shared" si="145"/>
        <v>-0.384444444444444</v>
      </c>
      <c r="L446" s="391">
        <f>SUM(L447:L454)</f>
        <v>556</v>
      </c>
    </row>
    <row r="447" s="356" customFormat="1" ht="15" spans="1:12">
      <c r="A447" s="446">
        <v>2081101</v>
      </c>
      <c r="B447" s="400" t="s">
        <v>153</v>
      </c>
      <c r="C447" s="395">
        <v>80</v>
      </c>
      <c r="D447" s="396">
        <v>84</v>
      </c>
      <c r="E447" s="396">
        <v>84</v>
      </c>
      <c r="F447" s="397">
        <f t="shared" si="159"/>
        <v>1</v>
      </c>
      <c r="G447" s="395">
        <f t="shared" si="157"/>
        <v>-7</v>
      </c>
      <c r="H447" s="398">
        <f t="shared" si="160"/>
        <v>-0.0769230769230769</v>
      </c>
      <c r="I447" s="394">
        <v>68</v>
      </c>
      <c r="J447" s="396">
        <f t="shared" si="151"/>
        <v>-12</v>
      </c>
      <c r="K447" s="411">
        <f t="shared" si="145"/>
        <v>-0.15</v>
      </c>
      <c r="L447" s="396">
        <v>91</v>
      </c>
    </row>
    <row r="448" s="356" customFormat="1" ht="15" spans="1:12">
      <c r="A448" s="446">
        <v>2081102</v>
      </c>
      <c r="B448" s="400" t="s">
        <v>154</v>
      </c>
      <c r="C448" s="395">
        <v>4</v>
      </c>
      <c r="D448" s="396">
        <v>2</v>
      </c>
      <c r="E448" s="396">
        <v>2</v>
      </c>
      <c r="F448" s="397">
        <f t="shared" si="159"/>
        <v>1</v>
      </c>
      <c r="G448" s="395">
        <f t="shared" si="157"/>
        <v>-4</v>
      </c>
      <c r="H448" s="398">
        <f t="shared" si="160"/>
        <v>-0.666666666666667</v>
      </c>
      <c r="I448" s="394">
        <v>19</v>
      </c>
      <c r="J448" s="396">
        <f t="shared" si="151"/>
        <v>15</v>
      </c>
      <c r="K448" s="411">
        <f t="shared" si="145"/>
        <v>3.75</v>
      </c>
      <c r="L448" s="396">
        <v>6</v>
      </c>
    </row>
    <row r="449" s="356" customFormat="1" ht="15" spans="1:12">
      <c r="A449" s="446">
        <v>2081103</v>
      </c>
      <c r="B449" s="400" t="s">
        <v>155</v>
      </c>
      <c r="C449" s="395"/>
      <c r="D449" s="396"/>
      <c r="E449" s="396"/>
      <c r="F449" s="397"/>
      <c r="G449" s="395"/>
      <c r="H449" s="398"/>
      <c r="I449" s="394">
        <v>0</v>
      </c>
      <c r="J449" s="396">
        <f t="shared" si="151"/>
        <v>0</v>
      </c>
      <c r="K449" s="411" t="str">
        <f t="shared" si="145"/>
        <v/>
      </c>
      <c r="L449" s="396"/>
    </row>
    <row r="450" s="356" customFormat="1" ht="15" spans="1:12">
      <c r="A450" s="446">
        <v>2081104</v>
      </c>
      <c r="B450" s="400" t="s">
        <v>466</v>
      </c>
      <c r="C450" s="395">
        <v>30</v>
      </c>
      <c r="D450" s="396">
        <v>73</v>
      </c>
      <c r="E450" s="396">
        <v>73</v>
      </c>
      <c r="F450" s="397">
        <f t="shared" ref="F450:F454" si="161">E450/D450</f>
        <v>1</v>
      </c>
      <c r="G450" s="395">
        <f t="shared" ref="G450:G454" si="162">E450-L450</f>
        <v>22</v>
      </c>
      <c r="H450" s="398">
        <f t="shared" ref="H450:H454" si="163">G450/L450</f>
        <v>0.431372549019608</v>
      </c>
      <c r="I450" s="394">
        <v>8</v>
      </c>
      <c r="J450" s="396">
        <f t="shared" si="151"/>
        <v>-22</v>
      </c>
      <c r="K450" s="411">
        <f t="shared" si="145"/>
        <v>-0.733333333333333</v>
      </c>
      <c r="L450" s="396">
        <v>51</v>
      </c>
    </row>
    <row r="451" s="356" customFormat="1" ht="15" spans="1:12">
      <c r="A451" s="446">
        <v>2081105</v>
      </c>
      <c r="B451" s="400" t="s">
        <v>467</v>
      </c>
      <c r="C451" s="395">
        <v>195</v>
      </c>
      <c r="D451" s="396">
        <v>118</v>
      </c>
      <c r="E451" s="396">
        <v>118</v>
      </c>
      <c r="F451" s="397">
        <f t="shared" si="161"/>
        <v>1</v>
      </c>
      <c r="G451" s="395">
        <f t="shared" si="162"/>
        <v>-77</v>
      </c>
      <c r="H451" s="398">
        <f t="shared" si="163"/>
        <v>-0.394871794871795</v>
      </c>
      <c r="I451" s="394">
        <v>103</v>
      </c>
      <c r="J451" s="396">
        <f t="shared" si="151"/>
        <v>-92</v>
      </c>
      <c r="K451" s="411">
        <f t="shared" si="145"/>
        <v>-0.471794871794872</v>
      </c>
      <c r="L451" s="396">
        <v>195</v>
      </c>
    </row>
    <row r="452" s="356" customFormat="1" ht="15" spans="1:12">
      <c r="A452" s="446">
        <v>2081106</v>
      </c>
      <c r="B452" s="400" t="s">
        <v>468</v>
      </c>
      <c r="C452" s="395"/>
      <c r="D452" s="396">
        <v>4</v>
      </c>
      <c r="E452" s="396">
        <v>4</v>
      </c>
      <c r="F452" s="397">
        <f t="shared" si="161"/>
        <v>1</v>
      </c>
      <c r="G452" s="395">
        <f t="shared" si="162"/>
        <v>4</v>
      </c>
      <c r="H452" s="398"/>
      <c r="I452" s="394" t="s">
        <v>156</v>
      </c>
      <c r="J452" s="396" t="str">
        <f t="shared" si="151"/>
        <v/>
      </c>
      <c r="K452" s="411" t="str">
        <f t="shared" si="145"/>
        <v/>
      </c>
      <c r="L452" s="396"/>
    </row>
    <row r="453" s="356" customFormat="1" ht="15" spans="1:12">
      <c r="A453" s="446">
        <v>2081107</v>
      </c>
      <c r="B453" s="400" t="s">
        <v>469</v>
      </c>
      <c r="C453" s="395">
        <v>473</v>
      </c>
      <c r="D453" s="396">
        <v>60</v>
      </c>
      <c r="E453" s="396">
        <v>60</v>
      </c>
      <c r="F453" s="397">
        <f t="shared" si="161"/>
        <v>1</v>
      </c>
      <c r="G453" s="395">
        <f t="shared" si="162"/>
        <v>4</v>
      </c>
      <c r="H453" s="398"/>
      <c r="I453" s="394">
        <v>302</v>
      </c>
      <c r="J453" s="396">
        <f t="shared" si="151"/>
        <v>-171</v>
      </c>
      <c r="K453" s="411">
        <f t="shared" si="145"/>
        <v>-0.361522198731501</v>
      </c>
      <c r="L453" s="396">
        <v>56</v>
      </c>
    </row>
    <row r="454" s="356" customFormat="1" ht="15" spans="1:12">
      <c r="A454" s="446">
        <v>2081199</v>
      </c>
      <c r="B454" s="400" t="s">
        <v>470</v>
      </c>
      <c r="C454" s="395">
        <v>118</v>
      </c>
      <c r="D454" s="396">
        <v>150</v>
      </c>
      <c r="E454" s="396">
        <v>150</v>
      </c>
      <c r="F454" s="397">
        <f t="shared" si="161"/>
        <v>1</v>
      </c>
      <c r="G454" s="395">
        <f t="shared" si="162"/>
        <v>-7</v>
      </c>
      <c r="H454" s="398">
        <f t="shared" si="163"/>
        <v>-0.0445859872611465</v>
      </c>
      <c r="I454" s="394">
        <v>54</v>
      </c>
      <c r="J454" s="396">
        <f t="shared" si="151"/>
        <v>-64</v>
      </c>
      <c r="K454" s="411">
        <f t="shared" si="145"/>
        <v>-0.542372881355932</v>
      </c>
      <c r="L454" s="396">
        <v>157</v>
      </c>
    </row>
    <row r="455" s="356" customFormat="1" ht="15.75" spans="1:12">
      <c r="A455" s="389">
        <v>20816</v>
      </c>
      <c r="B455" s="390" t="s">
        <v>471</v>
      </c>
      <c r="C455" s="413"/>
      <c r="D455" s="413"/>
      <c r="E455" s="413"/>
      <c r="F455" s="387"/>
      <c r="G455" s="391"/>
      <c r="H455" s="388"/>
      <c r="I455" s="413"/>
      <c r="J455" s="386"/>
      <c r="K455" s="409" t="str">
        <f t="shared" ref="K455:K478" si="164">IFERROR(J455/C455,"")</f>
        <v/>
      </c>
      <c r="L455" s="413"/>
    </row>
    <row r="456" s="356" customFormat="1" ht="15.75" spans="1:12">
      <c r="A456" s="446">
        <v>2081601</v>
      </c>
      <c r="B456" s="400" t="s">
        <v>153</v>
      </c>
      <c r="C456" s="413"/>
      <c r="D456" s="386"/>
      <c r="E456" s="396"/>
      <c r="F456" s="387"/>
      <c r="G456" s="391"/>
      <c r="H456" s="388"/>
      <c r="I456" s="394" t="s">
        <v>156</v>
      </c>
      <c r="J456" s="396" t="str">
        <f t="shared" ref="J456:J465" si="165">IFERROR(I456-C456,"")</f>
        <v/>
      </c>
      <c r="K456" s="411" t="str">
        <f t="shared" si="164"/>
        <v/>
      </c>
      <c r="L456" s="396"/>
    </row>
    <row r="457" s="356" customFormat="1" ht="15.75" spans="1:12">
      <c r="A457" s="389">
        <v>20819</v>
      </c>
      <c r="B457" s="390" t="s">
        <v>472</v>
      </c>
      <c r="C457" s="413">
        <f>C458+C459</f>
        <v>499</v>
      </c>
      <c r="D457" s="413">
        <f>D458+D459</f>
        <v>538</v>
      </c>
      <c r="E457" s="413">
        <v>534</v>
      </c>
      <c r="F457" s="387">
        <f t="shared" ref="F457:F461" si="166">E457/D457</f>
        <v>0.992565055762082</v>
      </c>
      <c r="G457" s="391">
        <f t="shared" ref="G457:G461" si="167">E457-L457</f>
        <v>534</v>
      </c>
      <c r="H457" s="388"/>
      <c r="I457" s="413">
        <f>SUM(I458:I459)</f>
        <v>6074</v>
      </c>
      <c r="J457" s="386">
        <f t="shared" si="165"/>
        <v>5575</v>
      </c>
      <c r="K457" s="409">
        <f t="shared" si="164"/>
        <v>11.1723446893788</v>
      </c>
      <c r="L457" s="386"/>
    </row>
    <row r="458" s="356" customFormat="1" ht="15.75" spans="1:12">
      <c r="A458" s="446">
        <v>2081901</v>
      </c>
      <c r="B458" s="400" t="s">
        <v>473</v>
      </c>
      <c r="C458" s="413"/>
      <c r="D458" s="386"/>
      <c r="E458" s="396"/>
      <c r="F458" s="387"/>
      <c r="G458" s="391"/>
      <c r="H458" s="388"/>
      <c r="I458" s="394" t="s">
        <v>156</v>
      </c>
      <c r="J458" s="396" t="str">
        <f t="shared" si="165"/>
        <v/>
      </c>
      <c r="K458" s="411" t="str">
        <f t="shared" si="164"/>
        <v/>
      </c>
      <c r="L458" s="396"/>
    </row>
    <row r="459" s="356" customFormat="1" ht="15.75" spans="1:12">
      <c r="A459" s="446">
        <v>2081902</v>
      </c>
      <c r="B459" s="400" t="s">
        <v>474</v>
      </c>
      <c r="C459" s="419">
        <v>499</v>
      </c>
      <c r="D459" s="396">
        <v>538</v>
      </c>
      <c r="E459" s="396">
        <v>534</v>
      </c>
      <c r="F459" s="397">
        <f t="shared" si="166"/>
        <v>0.992565055762082</v>
      </c>
      <c r="G459" s="395">
        <f t="shared" si="167"/>
        <v>534</v>
      </c>
      <c r="H459" s="388"/>
      <c r="I459" s="394">
        <v>6074</v>
      </c>
      <c r="J459" s="396">
        <f t="shared" si="165"/>
        <v>5575</v>
      </c>
      <c r="K459" s="411">
        <f t="shared" si="164"/>
        <v>11.1723446893788</v>
      </c>
      <c r="L459" s="396"/>
    </row>
    <row r="460" s="356" customFormat="1" ht="15.75" spans="1:12">
      <c r="A460" s="389">
        <v>20820</v>
      </c>
      <c r="B460" s="390" t="s">
        <v>475</v>
      </c>
      <c r="C460" s="413">
        <f>C461+C462</f>
        <v>52</v>
      </c>
      <c r="D460" s="413">
        <f>D461+D462</f>
        <v>1</v>
      </c>
      <c r="E460" s="413">
        <v>1</v>
      </c>
      <c r="F460" s="387">
        <f t="shared" si="166"/>
        <v>1</v>
      </c>
      <c r="G460" s="391">
        <f t="shared" si="167"/>
        <v>1</v>
      </c>
      <c r="H460" s="388"/>
      <c r="I460" s="413">
        <f>SUM(I461:I462)</f>
        <v>55</v>
      </c>
      <c r="J460" s="386">
        <f t="shared" si="165"/>
        <v>3</v>
      </c>
      <c r="K460" s="409">
        <f t="shared" si="164"/>
        <v>0.0576923076923077</v>
      </c>
      <c r="L460" s="386"/>
    </row>
    <row r="461" s="356" customFormat="1" ht="15.75" spans="1:12">
      <c r="A461" s="446">
        <v>2082001</v>
      </c>
      <c r="B461" s="400" t="s">
        <v>476</v>
      </c>
      <c r="C461" s="419">
        <v>50</v>
      </c>
      <c r="D461" s="396">
        <v>1</v>
      </c>
      <c r="E461" s="396">
        <v>1</v>
      </c>
      <c r="F461" s="397">
        <f t="shared" si="166"/>
        <v>1</v>
      </c>
      <c r="G461" s="395">
        <f t="shared" si="167"/>
        <v>1</v>
      </c>
      <c r="H461" s="388"/>
      <c r="I461" s="394">
        <v>53</v>
      </c>
      <c r="J461" s="396">
        <f t="shared" si="165"/>
        <v>3</v>
      </c>
      <c r="K461" s="411">
        <f t="shared" si="164"/>
        <v>0.06</v>
      </c>
      <c r="L461" s="396"/>
    </row>
    <row r="462" s="356" customFormat="1" ht="15.75" spans="1:12">
      <c r="A462" s="446">
        <v>2082002</v>
      </c>
      <c r="B462" s="400" t="s">
        <v>477</v>
      </c>
      <c r="C462" s="419">
        <v>2</v>
      </c>
      <c r="D462" s="386"/>
      <c r="E462" s="396"/>
      <c r="F462" s="387"/>
      <c r="G462" s="391"/>
      <c r="H462" s="388"/>
      <c r="I462" s="394">
        <v>2</v>
      </c>
      <c r="J462" s="396">
        <f t="shared" si="165"/>
        <v>0</v>
      </c>
      <c r="K462" s="411">
        <f t="shared" si="164"/>
        <v>0</v>
      </c>
      <c r="L462" s="396"/>
    </row>
    <row r="463" s="356" customFormat="1" ht="15.75" spans="1:12">
      <c r="A463" s="389">
        <v>20821</v>
      </c>
      <c r="B463" s="390" t="s">
        <v>478</v>
      </c>
      <c r="C463" s="391">
        <f>C464+C465</f>
        <v>170</v>
      </c>
      <c r="D463" s="391">
        <f>D464+D465</f>
        <v>81</v>
      </c>
      <c r="E463" s="391">
        <v>81</v>
      </c>
      <c r="F463" s="387">
        <f t="shared" ref="F463:F469" si="168">E463/D463</f>
        <v>1</v>
      </c>
      <c r="G463" s="391">
        <f t="shared" ref="G463:G469" si="169">E463-L463</f>
        <v>54</v>
      </c>
      <c r="H463" s="388"/>
      <c r="I463" s="391">
        <f>SUM(I464:I465)</f>
        <v>327</v>
      </c>
      <c r="J463" s="386">
        <f t="shared" si="165"/>
        <v>157</v>
      </c>
      <c r="K463" s="409">
        <f t="shared" si="164"/>
        <v>0.923529411764706</v>
      </c>
      <c r="L463" s="391">
        <f>L464+L465</f>
        <v>27</v>
      </c>
    </row>
    <row r="464" s="356" customFormat="1" ht="15.75" spans="1:12">
      <c r="A464" s="446">
        <v>2082101</v>
      </c>
      <c r="B464" s="400" t="s">
        <v>479</v>
      </c>
      <c r="C464" s="391"/>
      <c r="D464" s="386"/>
      <c r="E464" s="396"/>
      <c r="F464" s="387"/>
      <c r="G464" s="391"/>
      <c r="H464" s="388"/>
      <c r="I464" s="394" t="s">
        <v>156</v>
      </c>
      <c r="J464" s="396" t="str">
        <f t="shared" si="165"/>
        <v/>
      </c>
      <c r="K464" s="411" t="str">
        <f t="shared" si="164"/>
        <v/>
      </c>
      <c r="L464" s="396"/>
    </row>
    <row r="465" s="356" customFormat="1" ht="15.75" spans="1:12">
      <c r="A465" s="446">
        <v>2082102</v>
      </c>
      <c r="B465" s="400" t="s">
        <v>480</v>
      </c>
      <c r="C465" s="395">
        <v>170</v>
      </c>
      <c r="D465" s="396">
        <v>81</v>
      </c>
      <c r="E465" s="396">
        <v>81</v>
      </c>
      <c r="F465" s="397">
        <f t="shared" si="168"/>
        <v>1</v>
      </c>
      <c r="G465" s="395">
        <f t="shared" si="169"/>
        <v>54</v>
      </c>
      <c r="H465" s="388"/>
      <c r="I465" s="394">
        <v>327</v>
      </c>
      <c r="J465" s="396">
        <f t="shared" si="165"/>
        <v>157</v>
      </c>
      <c r="K465" s="411">
        <f t="shared" si="164"/>
        <v>0.923529411764706</v>
      </c>
      <c r="L465" s="396">
        <v>27</v>
      </c>
    </row>
    <row r="466" s="356" customFormat="1" ht="15.75" spans="1:12">
      <c r="A466" s="389">
        <v>20824</v>
      </c>
      <c r="B466" s="390" t="s">
        <v>481</v>
      </c>
      <c r="C466" s="391"/>
      <c r="D466" s="386"/>
      <c r="E466" s="386"/>
      <c r="F466" s="387"/>
      <c r="G466" s="391"/>
      <c r="H466" s="388"/>
      <c r="I466" s="391"/>
      <c r="J466" s="386"/>
      <c r="K466" s="409" t="str">
        <f t="shared" si="164"/>
        <v/>
      </c>
      <c r="L466" s="386"/>
    </row>
    <row r="467" s="356" customFormat="1" ht="15.75" spans="1:12">
      <c r="A467" s="389">
        <v>20825</v>
      </c>
      <c r="B467" s="390" t="s">
        <v>482</v>
      </c>
      <c r="C467" s="391">
        <f>C468</f>
        <v>70</v>
      </c>
      <c r="D467" s="391">
        <f>D468</f>
        <v>35</v>
      </c>
      <c r="E467" s="391">
        <v>35</v>
      </c>
      <c r="F467" s="387">
        <f t="shared" si="168"/>
        <v>1</v>
      </c>
      <c r="G467" s="391">
        <f t="shared" si="169"/>
        <v>-1</v>
      </c>
      <c r="H467" s="388">
        <f t="shared" ref="H467:H469" si="170">G467/L467</f>
        <v>-0.0277777777777778</v>
      </c>
      <c r="I467" s="391" t="str">
        <f>I468</f>
        <v/>
      </c>
      <c r="J467" s="386" t="str">
        <f t="shared" ref="J467:J478" si="171">IFERROR(I467-C467,"")</f>
        <v/>
      </c>
      <c r="K467" s="409" t="str">
        <f t="shared" si="164"/>
        <v/>
      </c>
      <c r="L467" s="391">
        <f>L468</f>
        <v>36</v>
      </c>
    </row>
    <row r="468" s="356" customFormat="1" ht="15" spans="1:12">
      <c r="A468" s="446">
        <v>2082502</v>
      </c>
      <c r="B468" s="400" t="s">
        <v>483</v>
      </c>
      <c r="C468" s="395">
        <v>70</v>
      </c>
      <c r="D468" s="396">
        <v>35</v>
      </c>
      <c r="E468" s="396">
        <v>35</v>
      </c>
      <c r="F468" s="397">
        <f t="shared" si="168"/>
        <v>1</v>
      </c>
      <c r="G468" s="395">
        <f t="shared" si="169"/>
        <v>-1</v>
      </c>
      <c r="H468" s="398">
        <f t="shared" si="170"/>
        <v>-0.0277777777777778</v>
      </c>
      <c r="I468" s="394" t="s">
        <v>156</v>
      </c>
      <c r="J468" s="396" t="str">
        <f t="shared" si="171"/>
        <v/>
      </c>
      <c r="K468" s="411" t="str">
        <f t="shared" si="164"/>
        <v/>
      </c>
      <c r="L468" s="396">
        <v>36</v>
      </c>
    </row>
    <row r="469" s="356" customFormat="1" ht="15.75" spans="1:12">
      <c r="A469" s="389">
        <v>20826</v>
      </c>
      <c r="B469" s="390" t="s">
        <v>484</v>
      </c>
      <c r="C469" s="391">
        <f>SUM(C470:C472)</f>
        <v>10295</v>
      </c>
      <c r="D469" s="391">
        <f>SUM(D470:D472)</f>
        <v>8074</v>
      </c>
      <c r="E469" s="391">
        <v>8033</v>
      </c>
      <c r="F469" s="387">
        <f t="shared" si="168"/>
        <v>0.994921971761209</v>
      </c>
      <c r="G469" s="391">
        <f t="shared" si="169"/>
        <v>822</v>
      </c>
      <c r="H469" s="388">
        <f t="shared" si="170"/>
        <v>0.113992511440854</v>
      </c>
      <c r="I469" s="391">
        <f>SUM(I470:I472)</f>
        <v>7942</v>
      </c>
      <c r="J469" s="386">
        <f t="shared" si="171"/>
        <v>-2353</v>
      </c>
      <c r="K469" s="409">
        <f t="shared" si="164"/>
        <v>-0.228557552209811</v>
      </c>
      <c r="L469" s="391">
        <f>SUM(L470:L472)</f>
        <v>7211</v>
      </c>
    </row>
    <row r="470" s="356" customFormat="1" ht="15.75" spans="1:12">
      <c r="A470" s="446">
        <v>2082601</v>
      </c>
      <c r="B470" s="400" t="s">
        <v>485</v>
      </c>
      <c r="C470" s="395">
        <v>2300</v>
      </c>
      <c r="D470" s="396"/>
      <c r="E470" s="396"/>
      <c r="F470" s="387"/>
      <c r="G470" s="391"/>
      <c r="H470" s="388"/>
      <c r="I470" s="394">
        <v>100</v>
      </c>
      <c r="J470" s="396">
        <f t="shared" si="171"/>
        <v>-2200</v>
      </c>
      <c r="K470" s="411">
        <f t="shared" si="164"/>
        <v>-0.956521739130435</v>
      </c>
      <c r="L470" s="396"/>
    </row>
    <row r="471" s="356" customFormat="1" ht="15" spans="1:12">
      <c r="A471" s="446">
        <v>2082602</v>
      </c>
      <c r="B471" s="400" t="s">
        <v>486</v>
      </c>
      <c r="C471" s="395">
        <v>7995</v>
      </c>
      <c r="D471" s="396">
        <v>8074</v>
      </c>
      <c r="E471" s="396">
        <v>8033</v>
      </c>
      <c r="F471" s="397">
        <f t="shared" ref="F471:F474" si="172">E471/D471</f>
        <v>0.994921971761209</v>
      </c>
      <c r="G471" s="395">
        <f t="shared" ref="G471:G478" si="173">E471-L471</f>
        <v>822</v>
      </c>
      <c r="H471" s="398">
        <f t="shared" ref="H471:H474" si="174">G471/L471</f>
        <v>0.113992511440854</v>
      </c>
      <c r="I471" s="394">
        <v>7842</v>
      </c>
      <c r="J471" s="396">
        <f t="shared" si="171"/>
        <v>-153</v>
      </c>
      <c r="K471" s="411">
        <f t="shared" si="164"/>
        <v>-0.0191369606003752</v>
      </c>
      <c r="L471" s="396">
        <v>7211</v>
      </c>
    </row>
    <row r="472" s="356" customFormat="1" ht="15.75" spans="1:12">
      <c r="A472" s="446">
        <v>2082699</v>
      </c>
      <c r="B472" s="400" t="s">
        <v>487</v>
      </c>
      <c r="C472" s="395"/>
      <c r="D472" s="396"/>
      <c r="E472" s="396"/>
      <c r="F472" s="387"/>
      <c r="G472" s="391"/>
      <c r="H472" s="388"/>
      <c r="I472" s="394" t="s">
        <v>156</v>
      </c>
      <c r="J472" s="396" t="str">
        <f t="shared" si="171"/>
        <v/>
      </c>
      <c r="K472" s="411" t="str">
        <f t="shared" si="164"/>
        <v/>
      </c>
      <c r="L472" s="396"/>
    </row>
    <row r="473" s="356" customFormat="1" ht="15.75" spans="1:12">
      <c r="A473" s="389">
        <v>20828</v>
      </c>
      <c r="B473" s="414" t="s">
        <v>488</v>
      </c>
      <c r="C473" s="391">
        <f>SUM(C474:C481)</f>
        <v>364</v>
      </c>
      <c r="D473" s="391">
        <f>SUM(D474:D481)</f>
        <v>336</v>
      </c>
      <c r="E473" s="391">
        <v>334</v>
      </c>
      <c r="F473" s="387">
        <f t="shared" si="172"/>
        <v>0.994047619047619</v>
      </c>
      <c r="G473" s="391">
        <f t="shared" si="173"/>
        <v>3</v>
      </c>
      <c r="H473" s="388">
        <f t="shared" si="174"/>
        <v>0.00906344410876133</v>
      </c>
      <c r="I473" s="391">
        <f>SUM(I474:I481)</f>
        <v>261</v>
      </c>
      <c r="J473" s="386">
        <f t="shared" si="171"/>
        <v>-103</v>
      </c>
      <c r="K473" s="409">
        <f t="shared" si="164"/>
        <v>-0.282967032967033</v>
      </c>
      <c r="L473" s="391">
        <f>SUM(L474:L481)</f>
        <v>331</v>
      </c>
    </row>
    <row r="474" s="356" customFormat="1" ht="15" spans="1:12">
      <c r="A474" s="446">
        <v>2082801</v>
      </c>
      <c r="B474" s="400" t="s">
        <v>153</v>
      </c>
      <c r="C474" s="395">
        <v>86</v>
      </c>
      <c r="D474" s="396">
        <v>89</v>
      </c>
      <c r="E474" s="396">
        <v>89</v>
      </c>
      <c r="F474" s="397">
        <f t="shared" si="172"/>
        <v>1</v>
      </c>
      <c r="G474" s="395">
        <f t="shared" si="173"/>
        <v>8</v>
      </c>
      <c r="H474" s="398">
        <f t="shared" si="174"/>
        <v>0.0987654320987654</v>
      </c>
      <c r="I474" s="394">
        <v>88</v>
      </c>
      <c r="J474" s="396">
        <f t="shared" si="171"/>
        <v>2</v>
      </c>
      <c r="K474" s="411">
        <f t="shared" si="164"/>
        <v>0.0232558139534884</v>
      </c>
      <c r="L474" s="396">
        <v>81</v>
      </c>
    </row>
    <row r="475" s="356" customFormat="1" ht="15" spans="1:12">
      <c r="A475" s="446">
        <v>2082802</v>
      </c>
      <c r="B475" s="400" t="s">
        <v>154</v>
      </c>
      <c r="C475" s="395"/>
      <c r="D475" s="396"/>
      <c r="E475" s="396"/>
      <c r="F475" s="397"/>
      <c r="G475" s="395">
        <f t="shared" si="173"/>
        <v>0</v>
      </c>
      <c r="H475" s="398"/>
      <c r="I475" s="394" t="s">
        <v>156</v>
      </c>
      <c r="J475" s="396" t="str">
        <f t="shared" si="171"/>
        <v/>
      </c>
      <c r="K475" s="411" t="str">
        <f t="shared" si="164"/>
        <v/>
      </c>
      <c r="L475" s="396"/>
    </row>
    <row r="476" s="356" customFormat="1" ht="15" spans="1:12">
      <c r="A476" s="446">
        <v>2082803</v>
      </c>
      <c r="B476" s="400" t="s">
        <v>155</v>
      </c>
      <c r="C476" s="395"/>
      <c r="D476" s="396"/>
      <c r="E476" s="396"/>
      <c r="F476" s="397"/>
      <c r="G476" s="395">
        <f t="shared" si="173"/>
        <v>0</v>
      </c>
      <c r="H476" s="398"/>
      <c r="I476" s="394" t="s">
        <v>156</v>
      </c>
      <c r="J476" s="396" t="str">
        <f t="shared" si="171"/>
        <v/>
      </c>
      <c r="K476" s="411" t="str">
        <f t="shared" si="164"/>
        <v/>
      </c>
      <c r="L476" s="396"/>
    </row>
    <row r="477" s="356" customFormat="1" ht="15" spans="1:12">
      <c r="A477" s="446">
        <v>2082804</v>
      </c>
      <c r="B477" s="400" t="s">
        <v>489</v>
      </c>
      <c r="C477" s="395">
        <v>125</v>
      </c>
      <c r="D477" s="396">
        <v>89</v>
      </c>
      <c r="E477" s="396">
        <v>89</v>
      </c>
      <c r="F477" s="397">
        <f t="shared" ref="F477:F490" si="175">E477/D477</f>
        <v>1</v>
      </c>
      <c r="G477" s="395">
        <f t="shared" si="173"/>
        <v>1</v>
      </c>
      <c r="H477" s="398">
        <f t="shared" ref="H477:H490" si="176">G477/L477</f>
        <v>0.0113636363636364</v>
      </c>
      <c r="I477" s="394">
        <v>113</v>
      </c>
      <c r="J477" s="396">
        <f t="shared" si="171"/>
        <v>-12</v>
      </c>
      <c r="K477" s="411">
        <f t="shared" si="164"/>
        <v>-0.096</v>
      </c>
      <c r="L477" s="396">
        <v>88</v>
      </c>
    </row>
    <row r="478" s="356" customFormat="1" ht="15" spans="1:12">
      <c r="A478" s="446">
        <v>2082805</v>
      </c>
      <c r="B478" s="400" t="s">
        <v>490</v>
      </c>
      <c r="C478" s="395"/>
      <c r="D478" s="396"/>
      <c r="E478" s="396"/>
      <c r="F478" s="397"/>
      <c r="G478" s="395">
        <f t="shared" si="173"/>
        <v>0</v>
      </c>
      <c r="H478" s="398"/>
      <c r="I478" s="394" t="s">
        <v>156</v>
      </c>
      <c r="J478" s="396" t="str">
        <f t="shared" si="171"/>
        <v/>
      </c>
      <c r="K478" s="411" t="str">
        <f t="shared" si="164"/>
        <v/>
      </c>
      <c r="L478" s="396"/>
    </row>
    <row r="479" s="356" customFormat="1" ht="15" spans="1:12">
      <c r="A479" s="446">
        <v>2082806</v>
      </c>
      <c r="B479" s="400" t="s">
        <v>186</v>
      </c>
      <c r="C479" s="395"/>
      <c r="D479" s="396"/>
      <c r="E479" s="396"/>
      <c r="F479" s="397"/>
      <c r="G479" s="395"/>
      <c r="H479" s="398"/>
      <c r="I479" s="394">
        <v>2</v>
      </c>
      <c r="J479" s="396"/>
      <c r="K479" s="411"/>
      <c r="L479" s="396"/>
    </row>
    <row r="480" s="356" customFormat="1" ht="15" spans="1:12">
      <c r="A480" s="446">
        <v>2082850</v>
      </c>
      <c r="B480" s="400" t="s">
        <v>162</v>
      </c>
      <c r="C480" s="395">
        <v>23</v>
      </c>
      <c r="D480" s="396">
        <v>18</v>
      </c>
      <c r="E480" s="396">
        <v>18</v>
      </c>
      <c r="F480" s="397">
        <f t="shared" si="175"/>
        <v>1</v>
      </c>
      <c r="G480" s="395">
        <f t="shared" ref="G480:G543" si="177">E480-L480</f>
        <v>5</v>
      </c>
      <c r="H480" s="398">
        <f t="shared" si="176"/>
        <v>0.384615384615385</v>
      </c>
      <c r="I480" s="394">
        <v>22</v>
      </c>
      <c r="J480" s="396">
        <f t="shared" ref="J480:J543" si="178">IFERROR(I480-C480,"")</f>
        <v>-1</v>
      </c>
      <c r="K480" s="411">
        <f t="shared" ref="K480:K543" si="179">IFERROR(J480/C480,"")</f>
        <v>-0.0434782608695652</v>
      </c>
      <c r="L480" s="396">
        <v>13</v>
      </c>
    </row>
    <row r="481" s="356" customFormat="1" ht="15" spans="1:12">
      <c r="A481" s="446">
        <v>2082899</v>
      </c>
      <c r="B481" s="400" t="s">
        <v>491</v>
      </c>
      <c r="C481" s="395">
        <v>130</v>
      </c>
      <c r="D481" s="396">
        <v>140</v>
      </c>
      <c r="E481" s="396">
        <v>138</v>
      </c>
      <c r="F481" s="397">
        <f t="shared" si="175"/>
        <v>0.985714285714286</v>
      </c>
      <c r="G481" s="395">
        <f t="shared" si="177"/>
        <v>-11</v>
      </c>
      <c r="H481" s="398">
        <f t="shared" si="176"/>
        <v>-0.0738255033557047</v>
      </c>
      <c r="I481" s="394">
        <v>36</v>
      </c>
      <c r="J481" s="396">
        <f t="shared" si="178"/>
        <v>-94</v>
      </c>
      <c r="K481" s="411">
        <f t="shared" si="179"/>
        <v>-0.723076923076923</v>
      </c>
      <c r="L481" s="396">
        <v>149</v>
      </c>
    </row>
    <row r="482" s="356" customFormat="1" ht="15.75" spans="1:12">
      <c r="A482" s="389">
        <v>20830</v>
      </c>
      <c r="B482" s="414" t="s">
        <v>492</v>
      </c>
      <c r="C482" s="391">
        <f>C483+C484</f>
        <v>10</v>
      </c>
      <c r="D482" s="391">
        <f>D483+D484</f>
        <v>239</v>
      </c>
      <c r="E482" s="391">
        <v>239</v>
      </c>
      <c r="F482" s="387">
        <f t="shared" si="175"/>
        <v>1</v>
      </c>
      <c r="G482" s="391">
        <f t="shared" si="177"/>
        <v>-208</v>
      </c>
      <c r="H482" s="388">
        <f t="shared" si="176"/>
        <v>-0.465324384787472</v>
      </c>
      <c r="I482" s="391">
        <f>I483+I484</f>
        <v>1077</v>
      </c>
      <c r="J482" s="386">
        <f t="shared" si="178"/>
        <v>1067</v>
      </c>
      <c r="K482" s="409">
        <f t="shared" si="179"/>
        <v>106.7</v>
      </c>
      <c r="L482" s="391">
        <f>L483+L484</f>
        <v>447</v>
      </c>
    </row>
    <row r="483" s="356" customFormat="1" ht="15" spans="1:12">
      <c r="A483" s="446">
        <v>2083001</v>
      </c>
      <c r="B483" s="400" t="s">
        <v>493</v>
      </c>
      <c r="C483" s="395">
        <v>10</v>
      </c>
      <c r="D483" s="396">
        <v>16</v>
      </c>
      <c r="E483" s="396">
        <v>16</v>
      </c>
      <c r="F483" s="397">
        <f t="shared" si="175"/>
        <v>1</v>
      </c>
      <c r="G483" s="395">
        <f t="shared" si="177"/>
        <v>-219</v>
      </c>
      <c r="H483" s="398">
        <f t="shared" si="176"/>
        <v>-0.931914893617021</v>
      </c>
      <c r="I483" s="394">
        <v>54</v>
      </c>
      <c r="J483" s="396">
        <f t="shared" si="178"/>
        <v>44</v>
      </c>
      <c r="K483" s="411">
        <f t="shared" si="179"/>
        <v>4.4</v>
      </c>
      <c r="L483" s="396">
        <v>235</v>
      </c>
    </row>
    <row r="484" s="356" customFormat="1" ht="15" spans="1:12">
      <c r="A484" s="446">
        <v>2083099</v>
      </c>
      <c r="B484" s="400" t="s">
        <v>494</v>
      </c>
      <c r="C484" s="395"/>
      <c r="D484" s="396">
        <v>223</v>
      </c>
      <c r="E484" s="396">
        <v>223</v>
      </c>
      <c r="F484" s="397">
        <f t="shared" si="175"/>
        <v>1</v>
      </c>
      <c r="G484" s="395">
        <f t="shared" si="177"/>
        <v>11</v>
      </c>
      <c r="H484" s="398">
        <f t="shared" si="176"/>
        <v>0.0518867924528302</v>
      </c>
      <c r="I484" s="394">
        <v>1023</v>
      </c>
      <c r="J484" s="396">
        <f t="shared" si="178"/>
        <v>1023</v>
      </c>
      <c r="K484" s="411" t="str">
        <f t="shared" si="179"/>
        <v/>
      </c>
      <c r="L484" s="396">
        <v>212</v>
      </c>
    </row>
    <row r="485" s="356" customFormat="1" ht="15.75" spans="1:12">
      <c r="A485" s="389">
        <v>20899</v>
      </c>
      <c r="B485" s="390" t="s">
        <v>495</v>
      </c>
      <c r="C485" s="391">
        <f>SUM(C486)</f>
        <v>7771</v>
      </c>
      <c r="D485" s="391">
        <f>SUM(D486)</f>
        <v>8564</v>
      </c>
      <c r="E485" s="391">
        <v>8504</v>
      </c>
      <c r="F485" s="387">
        <f t="shared" si="175"/>
        <v>0.992993928070995</v>
      </c>
      <c r="G485" s="391">
        <f t="shared" si="177"/>
        <v>1421</v>
      </c>
      <c r="H485" s="388">
        <f t="shared" si="176"/>
        <v>0.200621205703798</v>
      </c>
      <c r="I485" s="391">
        <f>SUM(I486)</f>
        <v>325</v>
      </c>
      <c r="J485" s="386">
        <f t="shared" si="178"/>
        <v>-7446</v>
      </c>
      <c r="K485" s="409">
        <f t="shared" si="179"/>
        <v>-0.958177840689744</v>
      </c>
      <c r="L485" s="391">
        <f>SUM(L486)</f>
        <v>7083</v>
      </c>
    </row>
    <row r="486" s="193" customFormat="1" ht="15" spans="1:12">
      <c r="A486" s="446">
        <v>2089999</v>
      </c>
      <c r="B486" s="400" t="s">
        <v>496</v>
      </c>
      <c r="C486" s="395">
        <v>7771</v>
      </c>
      <c r="D486" s="396">
        <v>8564</v>
      </c>
      <c r="E486" s="396">
        <v>8504</v>
      </c>
      <c r="F486" s="397">
        <f t="shared" si="175"/>
        <v>0.992993928070995</v>
      </c>
      <c r="G486" s="395">
        <f t="shared" si="177"/>
        <v>1421</v>
      </c>
      <c r="H486" s="398">
        <f t="shared" si="176"/>
        <v>0.200621205703798</v>
      </c>
      <c r="I486" s="394">
        <v>325</v>
      </c>
      <c r="J486" s="396">
        <f t="shared" si="178"/>
        <v>-7446</v>
      </c>
      <c r="K486" s="411">
        <f t="shared" si="179"/>
        <v>-0.958177840689744</v>
      </c>
      <c r="L486" s="396">
        <v>7083</v>
      </c>
    </row>
    <row r="487" s="210" customFormat="1" ht="15.75" spans="1:12">
      <c r="A487" s="428">
        <v>210</v>
      </c>
      <c r="B487" s="385" t="s">
        <v>497</v>
      </c>
      <c r="C487" s="386">
        <f>C488+C493+C503+C507+C519+C522+C526+C531+C535+C539+C542+C551+C555</f>
        <v>26348</v>
      </c>
      <c r="D487" s="386">
        <f>D488+D493+D503+D507+D519+D522+D526+D531+D535+D539+D542+D551+D555</f>
        <v>24949</v>
      </c>
      <c r="E487" s="386">
        <v>24199</v>
      </c>
      <c r="F487" s="387">
        <f t="shared" si="175"/>
        <v>0.969938674896789</v>
      </c>
      <c r="G487" s="391">
        <f t="shared" si="177"/>
        <v>3794</v>
      </c>
      <c r="H487" s="388">
        <f t="shared" si="176"/>
        <v>0.185934819897084</v>
      </c>
      <c r="I487" s="386">
        <f>I488+I493+I503+I507+I519+I522+I526+I531+I535+I539+I542+I551+I555+I553</f>
        <v>18966</v>
      </c>
      <c r="J487" s="386">
        <f t="shared" si="178"/>
        <v>-7382</v>
      </c>
      <c r="K487" s="409">
        <f t="shared" si="179"/>
        <v>-0.280173068164567</v>
      </c>
      <c r="L487" s="386">
        <f>L488+L493+L503+L507+L519+L522+L526+L531+L535+L539+L542+L551+L555</f>
        <v>20405</v>
      </c>
    </row>
    <row r="488" s="356" customFormat="1" ht="15.75" spans="1:12">
      <c r="A488" s="389">
        <v>21001</v>
      </c>
      <c r="B488" s="390" t="s">
        <v>498</v>
      </c>
      <c r="C488" s="391">
        <f>SUM(C489:C492)</f>
        <v>1269</v>
      </c>
      <c r="D488" s="391">
        <f>SUM(D489:D492)</f>
        <v>768</v>
      </c>
      <c r="E488" s="391">
        <v>701</v>
      </c>
      <c r="F488" s="387">
        <f t="shared" si="175"/>
        <v>0.912760416666667</v>
      </c>
      <c r="G488" s="391">
        <f t="shared" si="177"/>
        <v>46</v>
      </c>
      <c r="H488" s="388">
        <f t="shared" si="176"/>
        <v>0.0702290076335878</v>
      </c>
      <c r="I488" s="391">
        <f>SUM(I489:I492)</f>
        <v>802</v>
      </c>
      <c r="J488" s="386">
        <f t="shared" si="178"/>
        <v>-467</v>
      </c>
      <c r="K488" s="409">
        <f t="shared" si="179"/>
        <v>-0.368006304176517</v>
      </c>
      <c r="L488" s="391">
        <f>SUM(L489:L492)</f>
        <v>655</v>
      </c>
    </row>
    <row r="489" s="356" customFormat="1" ht="15" spans="1:12">
      <c r="A489" s="446">
        <v>2100101</v>
      </c>
      <c r="B489" s="400" t="s">
        <v>153</v>
      </c>
      <c r="C489" s="395">
        <v>451</v>
      </c>
      <c r="D489" s="396">
        <v>456</v>
      </c>
      <c r="E489" s="396">
        <v>417</v>
      </c>
      <c r="F489" s="397">
        <f t="shared" si="175"/>
        <v>0.914473684210526</v>
      </c>
      <c r="G489" s="395">
        <f t="shared" si="177"/>
        <v>-2</v>
      </c>
      <c r="H489" s="398">
        <f t="shared" si="176"/>
        <v>-0.00477326968973747</v>
      </c>
      <c r="I489" s="394">
        <v>445</v>
      </c>
      <c r="J489" s="396">
        <f t="shared" si="178"/>
        <v>-6</v>
      </c>
      <c r="K489" s="411">
        <f t="shared" si="179"/>
        <v>-0.0133037694013304</v>
      </c>
      <c r="L489" s="396">
        <v>419</v>
      </c>
    </row>
    <row r="490" s="356" customFormat="1" ht="15" spans="1:12">
      <c r="A490" s="446">
        <v>2100102</v>
      </c>
      <c r="B490" s="400" t="s">
        <v>154</v>
      </c>
      <c r="C490" s="395">
        <v>4</v>
      </c>
      <c r="D490" s="396">
        <v>4</v>
      </c>
      <c r="E490" s="396">
        <v>3</v>
      </c>
      <c r="F490" s="397">
        <f t="shared" si="175"/>
        <v>0.75</v>
      </c>
      <c r="G490" s="395">
        <f t="shared" si="177"/>
        <v>-1</v>
      </c>
      <c r="H490" s="398">
        <f t="shared" si="176"/>
        <v>-0.25</v>
      </c>
      <c r="I490" s="394" t="s">
        <v>156</v>
      </c>
      <c r="J490" s="396" t="str">
        <f t="shared" si="178"/>
        <v/>
      </c>
      <c r="K490" s="411" t="str">
        <f t="shared" si="179"/>
        <v/>
      </c>
      <c r="L490" s="396">
        <v>4</v>
      </c>
    </row>
    <row r="491" s="356" customFormat="1" ht="15" spans="1:12">
      <c r="A491" s="446">
        <v>2100103</v>
      </c>
      <c r="B491" s="400" t="s">
        <v>155</v>
      </c>
      <c r="C491" s="395"/>
      <c r="D491" s="396"/>
      <c r="E491" s="396"/>
      <c r="F491" s="397"/>
      <c r="G491" s="395">
        <f t="shared" si="177"/>
        <v>0</v>
      </c>
      <c r="H491" s="398"/>
      <c r="I491" s="394" t="s">
        <v>156</v>
      </c>
      <c r="J491" s="396" t="str">
        <f t="shared" si="178"/>
        <v/>
      </c>
      <c r="K491" s="411" t="str">
        <f t="shared" si="179"/>
        <v/>
      </c>
      <c r="L491" s="396"/>
    </row>
    <row r="492" s="356" customFormat="1" ht="15" spans="1:12">
      <c r="A492" s="446">
        <v>2100199</v>
      </c>
      <c r="B492" s="400" t="s">
        <v>499</v>
      </c>
      <c r="C492" s="395">
        <v>814</v>
      </c>
      <c r="D492" s="396">
        <v>308</v>
      </c>
      <c r="E492" s="396">
        <v>281</v>
      </c>
      <c r="F492" s="397">
        <f t="shared" ref="F492:F495" si="180">E492/D492</f>
        <v>0.912337662337662</v>
      </c>
      <c r="G492" s="395">
        <f t="shared" si="177"/>
        <v>49</v>
      </c>
      <c r="H492" s="398">
        <f t="shared" ref="H492:H495" si="181">G492/L492</f>
        <v>0.211206896551724</v>
      </c>
      <c r="I492" s="394">
        <v>357</v>
      </c>
      <c r="J492" s="396">
        <f t="shared" si="178"/>
        <v>-457</v>
      </c>
      <c r="K492" s="411">
        <f t="shared" si="179"/>
        <v>-0.561425061425061</v>
      </c>
      <c r="L492" s="396">
        <v>232</v>
      </c>
    </row>
    <row r="493" s="356" customFormat="1" ht="15.75" spans="1:12">
      <c r="A493" s="389">
        <v>21002</v>
      </c>
      <c r="B493" s="390" t="s">
        <v>500</v>
      </c>
      <c r="C493" s="391">
        <f>SUM(C494:C502)</f>
        <v>1671</v>
      </c>
      <c r="D493" s="391">
        <f>SUM(D494:D502)</f>
        <v>581</v>
      </c>
      <c r="E493" s="391">
        <v>641</v>
      </c>
      <c r="F493" s="387">
        <f t="shared" si="180"/>
        <v>1.10327022375215</v>
      </c>
      <c r="G493" s="391">
        <f t="shared" si="177"/>
        <v>-2532</v>
      </c>
      <c r="H493" s="388">
        <f t="shared" si="181"/>
        <v>-0.79798298140561</v>
      </c>
      <c r="I493" s="391">
        <f>SUM(I494:I502)</f>
        <v>1522</v>
      </c>
      <c r="J493" s="386">
        <f t="shared" si="178"/>
        <v>-149</v>
      </c>
      <c r="K493" s="409">
        <f t="shared" si="179"/>
        <v>-0.0891681627767804</v>
      </c>
      <c r="L493" s="391">
        <f>SUM(L494:L502)</f>
        <v>3173</v>
      </c>
    </row>
    <row r="494" s="356" customFormat="1" ht="15.75" spans="1:12">
      <c r="A494" s="446">
        <v>2100201</v>
      </c>
      <c r="B494" s="400" t="s">
        <v>501</v>
      </c>
      <c r="C494" s="395">
        <v>80</v>
      </c>
      <c r="D494" s="396">
        <v>80</v>
      </c>
      <c r="E494" s="396">
        <v>80</v>
      </c>
      <c r="F494" s="397">
        <f t="shared" si="180"/>
        <v>1</v>
      </c>
      <c r="G494" s="395">
        <f t="shared" si="177"/>
        <v>80</v>
      </c>
      <c r="H494" s="388"/>
      <c r="I494" s="394" t="s">
        <v>156</v>
      </c>
      <c r="J494" s="396" t="str">
        <f t="shared" si="178"/>
        <v/>
      </c>
      <c r="K494" s="411" t="str">
        <f t="shared" si="179"/>
        <v/>
      </c>
      <c r="L494" s="396"/>
    </row>
    <row r="495" s="356" customFormat="1" ht="15" spans="1:12">
      <c r="A495" s="446">
        <v>2100202</v>
      </c>
      <c r="B495" s="400" t="s">
        <v>502</v>
      </c>
      <c r="C495" s="395">
        <v>130</v>
      </c>
      <c r="D495" s="396">
        <v>130</v>
      </c>
      <c r="E495" s="396">
        <v>130</v>
      </c>
      <c r="F495" s="397">
        <f t="shared" si="180"/>
        <v>1</v>
      </c>
      <c r="G495" s="395">
        <f t="shared" si="177"/>
        <v>-354</v>
      </c>
      <c r="H495" s="398">
        <f t="shared" si="181"/>
        <v>-0.731404958677686</v>
      </c>
      <c r="I495" s="394" t="s">
        <v>156</v>
      </c>
      <c r="J495" s="396" t="str">
        <f t="shared" si="178"/>
        <v/>
      </c>
      <c r="K495" s="411" t="str">
        <f t="shared" si="179"/>
        <v/>
      </c>
      <c r="L495" s="396">
        <v>484</v>
      </c>
    </row>
    <row r="496" s="356" customFormat="1" ht="15.75" spans="1:12">
      <c r="A496" s="446">
        <v>2100203</v>
      </c>
      <c r="B496" s="400" t="s">
        <v>503</v>
      </c>
      <c r="C496" s="395"/>
      <c r="D496" s="396"/>
      <c r="E496" s="396"/>
      <c r="F496" s="397"/>
      <c r="G496" s="395">
        <f t="shared" si="177"/>
        <v>0</v>
      </c>
      <c r="H496" s="388"/>
      <c r="I496" s="394" t="s">
        <v>156</v>
      </c>
      <c r="J496" s="396" t="str">
        <f t="shared" si="178"/>
        <v/>
      </c>
      <c r="K496" s="411" t="str">
        <f t="shared" si="179"/>
        <v/>
      </c>
      <c r="L496" s="396"/>
    </row>
    <row r="497" s="356" customFormat="1" ht="15.75" spans="1:12">
      <c r="A497" s="446">
        <v>2100204</v>
      </c>
      <c r="B497" s="400" t="s">
        <v>504</v>
      </c>
      <c r="C497" s="395"/>
      <c r="D497" s="396"/>
      <c r="E497" s="396"/>
      <c r="F497" s="397"/>
      <c r="G497" s="395">
        <f t="shared" si="177"/>
        <v>0</v>
      </c>
      <c r="H497" s="388"/>
      <c r="I497" s="394" t="s">
        <v>156</v>
      </c>
      <c r="J497" s="396" t="str">
        <f t="shared" si="178"/>
        <v/>
      </c>
      <c r="K497" s="411" t="str">
        <f t="shared" si="179"/>
        <v/>
      </c>
      <c r="L497" s="396"/>
    </row>
    <row r="498" s="356" customFormat="1" ht="15.75" spans="1:12">
      <c r="A498" s="446">
        <v>2100205</v>
      </c>
      <c r="B498" s="400" t="s">
        <v>505</v>
      </c>
      <c r="C498" s="395">
        <v>65</v>
      </c>
      <c r="D498" s="396">
        <v>65</v>
      </c>
      <c r="E498" s="396">
        <v>65</v>
      </c>
      <c r="F498" s="397">
        <f t="shared" ref="F498:F503" si="182">E498/D498</f>
        <v>1</v>
      </c>
      <c r="G498" s="395">
        <f t="shared" si="177"/>
        <v>-16</v>
      </c>
      <c r="H498" s="388"/>
      <c r="I498" s="394" t="s">
        <v>156</v>
      </c>
      <c r="J498" s="396" t="str">
        <f t="shared" si="178"/>
        <v/>
      </c>
      <c r="K498" s="411" t="str">
        <f t="shared" si="179"/>
        <v/>
      </c>
      <c r="L498" s="396">
        <v>81</v>
      </c>
    </row>
    <row r="499" s="356" customFormat="1" ht="15.75" spans="1:12">
      <c r="A499" s="446">
        <v>2100206</v>
      </c>
      <c r="B499" s="400" t="s">
        <v>506</v>
      </c>
      <c r="C499" s="395"/>
      <c r="D499" s="396"/>
      <c r="E499" s="396"/>
      <c r="F499" s="397"/>
      <c r="G499" s="395">
        <f t="shared" si="177"/>
        <v>0</v>
      </c>
      <c r="H499" s="388"/>
      <c r="I499" s="394" t="s">
        <v>156</v>
      </c>
      <c r="J499" s="396" t="str">
        <f t="shared" si="178"/>
        <v/>
      </c>
      <c r="K499" s="411" t="str">
        <f t="shared" si="179"/>
        <v/>
      </c>
      <c r="L499" s="396"/>
    </row>
    <row r="500" s="356" customFormat="1" ht="15.75" spans="1:12">
      <c r="A500" s="446">
        <v>2100207</v>
      </c>
      <c r="B500" s="400" t="s">
        <v>507</v>
      </c>
      <c r="C500" s="395"/>
      <c r="D500" s="396"/>
      <c r="E500" s="396"/>
      <c r="F500" s="397"/>
      <c r="G500" s="395">
        <f t="shared" si="177"/>
        <v>0</v>
      </c>
      <c r="H500" s="388"/>
      <c r="I500" s="394" t="s">
        <v>156</v>
      </c>
      <c r="J500" s="396" t="str">
        <f t="shared" si="178"/>
        <v/>
      </c>
      <c r="K500" s="411" t="str">
        <f t="shared" si="179"/>
        <v/>
      </c>
      <c r="L500" s="396"/>
    </row>
    <row r="501" s="356" customFormat="1" ht="15.75" spans="1:12">
      <c r="A501" s="446">
        <v>2100213</v>
      </c>
      <c r="B501" s="400" t="s">
        <v>508</v>
      </c>
      <c r="C501" s="395"/>
      <c r="D501" s="396"/>
      <c r="E501" s="396"/>
      <c r="F501" s="397"/>
      <c r="G501" s="395">
        <f t="shared" si="177"/>
        <v>0</v>
      </c>
      <c r="H501" s="388"/>
      <c r="I501" s="394" t="s">
        <v>156</v>
      </c>
      <c r="J501" s="396" t="str">
        <f t="shared" si="178"/>
        <v/>
      </c>
      <c r="K501" s="411" t="str">
        <f t="shared" si="179"/>
        <v/>
      </c>
      <c r="L501" s="396"/>
    </row>
    <row r="502" s="356" customFormat="1" ht="15" spans="1:12">
      <c r="A502" s="446">
        <v>2100299</v>
      </c>
      <c r="B502" s="400" t="s">
        <v>509</v>
      </c>
      <c r="C502" s="395">
        <v>1396</v>
      </c>
      <c r="D502" s="396">
        <v>306</v>
      </c>
      <c r="E502" s="396">
        <v>366</v>
      </c>
      <c r="F502" s="397">
        <f t="shared" si="182"/>
        <v>1.19607843137255</v>
      </c>
      <c r="G502" s="395">
        <f t="shared" si="177"/>
        <v>-2242</v>
      </c>
      <c r="H502" s="398">
        <f t="shared" ref="H502:H511" si="183">G502/L502</f>
        <v>-0.859662576687117</v>
      </c>
      <c r="I502" s="394">
        <v>1522</v>
      </c>
      <c r="J502" s="396">
        <f t="shared" si="178"/>
        <v>126</v>
      </c>
      <c r="K502" s="411">
        <f t="shared" si="179"/>
        <v>0.0902578796561605</v>
      </c>
      <c r="L502" s="396">
        <v>2608</v>
      </c>
    </row>
    <row r="503" s="356" customFormat="1" ht="15.75" spans="1:12">
      <c r="A503" s="389">
        <v>21003</v>
      </c>
      <c r="B503" s="390" t="s">
        <v>510</v>
      </c>
      <c r="C503" s="391">
        <f>SUM(C504:C506)</f>
        <v>2744</v>
      </c>
      <c r="D503" s="391">
        <f>SUM(D504:D506)</f>
        <v>2973</v>
      </c>
      <c r="E503" s="391">
        <v>2785</v>
      </c>
      <c r="F503" s="387">
        <f t="shared" si="182"/>
        <v>0.936764211234443</v>
      </c>
      <c r="G503" s="391">
        <f t="shared" si="177"/>
        <v>516</v>
      </c>
      <c r="H503" s="388">
        <f t="shared" si="183"/>
        <v>0.22741295724989</v>
      </c>
      <c r="I503" s="391">
        <f>SUM(I504:I506)</f>
        <v>2618</v>
      </c>
      <c r="J503" s="386">
        <f t="shared" si="178"/>
        <v>-126</v>
      </c>
      <c r="K503" s="409">
        <f t="shared" si="179"/>
        <v>-0.0459183673469388</v>
      </c>
      <c r="L503" s="391">
        <f>SUM(L504:L506)</f>
        <v>2269</v>
      </c>
    </row>
    <row r="504" s="356" customFormat="1" ht="15.75" spans="1:12">
      <c r="A504" s="446">
        <v>2100301</v>
      </c>
      <c r="B504" s="400" t="s">
        <v>511</v>
      </c>
      <c r="C504" s="395"/>
      <c r="D504" s="396"/>
      <c r="E504" s="396"/>
      <c r="F504" s="397"/>
      <c r="G504" s="395">
        <f t="shared" si="177"/>
        <v>0</v>
      </c>
      <c r="H504" s="388"/>
      <c r="I504" s="394" t="s">
        <v>156</v>
      </c>
      <c r="J504" s="396" t="str">
        <f t="shared" si="178"/>
        <v/>
      </c>
      <c r="K504" s="411" t="str">
        <f t="shared" si="179"/>
        <v/>
      </c>
      <c r="L504" s="396"/>
    </row>
    <row r="505" s="356" customFormat="1" ht="15" spans="1:12">
      <c r="A505" s="446">
        <v>2100302</v>
      </c>
      <c r="B505" s="400" t="s">
        <v>512</v>
      </c>
      <c r="C505" s="395">
        <v>2282</v>
      </c>
      <c r="D505" s="396">
        <v>2009</v>
      </c>
      <c r="E505" s="396">
        <v>1943</v>
      </c>
      <c r="F505" s="397">
        <f t="shared" ref="F505:F510" si="184">E505/D505</f>
        <v>0.967147834743654</v>
      </c>
      <c r="G505" s="395">
        <f t="shared" si="177"/>
        <v>111</v>
      </c>
      <c r="H505" s="398">
        <f t="shared" si="183"/>
        <v>0.060589519650655</v>
      </c>
      <c r="I505" s="394">
        <v>2184</v>
      </c>
      <c r="J505" s="396">
        <f t="shared" si="178"/>
        <v>-98</v>
      </c>
      <c r="K505" s="411">
        <f t="shared" si="179"/>
        <v>-0.0429447852760736</v>
      </c>
      <c r="L505" s="396">
        <v>1832</v>
      </c>
    </row>
    <row r="506" s="356" customFormat="1" ht="15" spans="1:12">
      <c r="A506" s="446">
        <v>2100399</v>
      </c>
      <c r="B506" s="400" t="s">
        <v>513</v>
      </c>
      <c r="C506" s="395">
        <v>462</v>
      </c>
      <c r="D506" s="396">
        <v>964</v>
      </c>
      <c r="E506" s="396">
        <v>842</v>
      </c>
      <c r="F506" s="397">
        <f t="shared" si="184"/>
        <v>0.87344398340249</v>
      </c>
      <c r="G506" s="395">
        <f t="shared" si="177"/>
        <v>405</v>
      </c>
      <c r="H506" s="398">
        <f t="shared" si="183"/>
        <v>0.926773455377574</v>
      </c>
      <c r="I506" s="394">
        <v>434</v>
      </c>
      <c r="J506" s="396">
        <f t="shared" si="178"/>
        <v>-28</v>
      </c>
      <c r="K506" s="411">
        <f t="shared" si="179"/>
        <v>-0.0606060606060606</v>
      </c>
      <c r="L506" s="396">
        <v>437</v>
      </c>
    </row>
    <row r="507" s="356" customFormat="1" ht="15.75" spans="1:12">
      <c r="A507" s="389">
        <v>21004</v>
      </c>
      <c r="B507" s="390" t="s">
        <v>514</v>
      </c>
      <c r="C507" s="391">
        <f>SUM(C508:C518)</f>
        <v>3481</v>
      </c>
      <c r="D507" s="391">
        <f>SUM(D508:D518)</f>
        <v>5481</v>
      </c>
      <c r="E507" s="391">
        <v>5603</v>
      </c>
      <c r="F507" s="387">
        <f t="shared" si="184"/>
        <v>1.02225871191388</v>
      </c>
      <c r="G507" s="391">
        <f t="shared" si="177"/>
        <v>-232</v>
      </c>
      <c r="H507" s="388">
        <f t="shared" si="183"/>
        <v>-0.0397600685518423</v>
      </c>
      <c r="I507" s="391">
        <f>SUM(I508:I518)</f>
        <v>2811</v>
      </c>
      <c r="J507" s="386">
        <f t="shared" si="178"/>
        <v>-670</v>
      </c>
      <c r="K507" s="409">
        <f t="shared" si="179"/>
        <v>-0.192473427176099</v>
      </c>
      <c r="L507" s="391">
        <f>SUM(L508:L518)</f>
        <v>5835</v>
      </c>
    </row>
    <row r="508" s="356" customFormat="1" ht="15" spans="1:12">
      <c r="A508" s="446">
        <v>2100401</v>
      </c>
      <c r="B508" s="400" t="s">
        <v>515</v>
      </c>
      <c r="C508" s="395">
        <v>466</v>
      </c>
      <c r="D508" s="396">
        <v>663</v>
      </c>
      <c r="E508" s="396">
        <v>524</v>
      </c>
      <c r="F508" s="397">
        <f t="shared" si="184"/>
        <v>0.790346907993967</v>
      </c>
      <c r="G508" s="395">
        <f t="shared" si="177"/>
        <v>-578</v>
      </c>
      <c r="H508" s="398">
        <f t="shared" si="183"/>
        <v>-0.524500907441016</v>
      </c>
      <c r="I508" s="394">
        <v>288</v>
      </c>
      <c r="J508" s="396">
        <f t="shared" si="178"/>
        <v>-178</v>
      </c>
      <c r="K508" s="411">
        <f t="shared" si="179"/>
        <v>-0.381974248927039</v>
      </c>
      <c r="L508" s="396">
        <v>1102</v>
      </c>
    </row>
    <row r="509" s="356" customFormat="1" ht="15" spans="1:12">
      <c r="A509" s="446">
        <v>2100402</v>
      </c>
      <c r="B509" s="400" t="s">
        <v>516</v>
      </c>
      <c r="C509" s="395">
        <v>170</v>
      </c>
      <c r="D509" s="396">
        <v>184</v>
      </c>
      <c r="E509" s="396">
        <v>166</v>
      </c>
      <c r="F509" s="397">
        <f t="shared" si="184"/>
        <v>0.902173913043478</v>
      </c>
      <c r="G509" s="395">
        <f t="shared" si="177"/>
        <v>-2</v>
      </c>
      <c r="H509" s="398">
        <f t="shared" si="183"/>
        <v>-0.0119047619047619</v>
      </c>
      <c r="I509" s="394">
        <v>154</v>
      </c>
      <c r="J509" s="396">
        <f t="shared" si="178"/>
        <v>-16</v>
      </c>
      <c r="K509" s="411">
        <f t="shared" si="179"/>
        <v>-0.0941176470588235</v>
      </c>
      <c r="L509" s="396">
        <v>168</v>
      </c>
    </row>
    <row r="510" s="356" customFormat="1" ht="15" spans="1:12">
      <c r="A510" s="446">
        <v>2100403</v>
      </c>
      <c r="B510" s="400" t="s">
        <v>517</v>
      </c>
      <c r="C510" s="395">
        <v>454</v>
      </c>
      <c r="D510" s="396">
        <v>454</v>
      </c>
      <c r="E510" s="396">
        <v>453</v>
      </c>
      <c r="F510" s="397">
        <f t="shared" si="184"/>
        <v>0.997797356828194</v>
      </c>
      <c r="G510" s="395">
        <f t="shared" si="177"/>
        <v>-88</v>
      </c>
      <c r="H510" s="398">
        <f t="shared" si="183"/>
        <v>-0.162661737523105</v>
      </c>
      <c r="I510" s="394">
        <v>370</v>
      </c>
      <c r="J510" s="396">
        <f t="shared" si="178"/>
        <v>-84</v>
      </c>
      <c r="K510" s="411">
        <f t="shared" si="179"/>
        <v>-0.185022026431718</v>
      </c>
      <c r="L510" s="396">
        <v>541</v>
      </c>
    </row>
    <row r="511" s="356" customFormat="1" ht="15" spans="1:12">
      <c r="A511" s="446">
        <v>2100404</v>
      </c>
      <c r="B511" s="400" t="s">
        <v>518</v>
      </c>
      <c r="C511" s="395"/>
      <c r="D511" s="396"/>
      <c r="E511" s="396"/>
      <c r="F511" s="397"/>
      <c r="G511" s="395">
        <f t="shared" si="177"/>
        <v>-240</v>
      </c>
      <c r="H511" s="398">
        <f t="shared" si="183"/>
        <v>-1</v>
      </c>
      <c r="I511" s="394" t="s">
        <v>156</v>
      </c>
      <c r="J511" s="396" t="str">
        <f t="shared" si="178"/>
        <v/>
      </c>
      <c r="K511" s="411" t="str">
        <f t="shared" si="179"/>
        <v/>
      </c>
      <c r="L511" s="396">
        <v>240</v>
      </c>
    </row>
    <row r="512" s="356" customFormat="1" ht="15" spans="1:12">
      <c r="A512" s="446">
        <v>2100405</v>
      </c>
      <c r="B512" s="400" t="s">
        <v>519</v>
      </c>
      <c r="C512" s="395"/>
      <c r="D512" s="396"/>
      <c r="E512" s="396"/>
      <c r="F512" s="397"/>
      <c r="G512" s="395">
        <f t="shared" si="177"/>
        <v>0</v>
      </c>
      <c r="H512" s="398"/>
      <c r="I512" s="394" t="s">
        <v>156</v>
      </c>
      <c r="J512" s="396" t="str">
        <f t="shared" si="178"/>
        <v/>
      </c>
      <c r="K512" s="411" t="str">
        <f t="shared" si="179"/>
        <v/>
      </c>
      <c r="L512" s="396"/>
    </row>
    <row r="513" s="356" customFormat="1" ht="15" spans="1:12">
      <c r="A513" s="446">
        <v>2100406</v>
      </c>
      <c r="B513" s="400" t="s">
        <v>520</v>
      </c>
      <c r="C513" s="395"/>
      <c r="D513" s="396"/>
      <c r="E513" s="396"/>
      <c r="F513" s="397"/>
      <c r="G513" s="395">
        <f t="shared" si="177"/>
        <v>0</v>
      </c>
      <c r="H513" s="398"/>
      <c r="I513" s="394" t="s">
        <v>156</v>
      </c>
      <c r="J513" s="396" t="str">
        <f t="shared" si="178"/>
        <v/>
      </c>
      <c r="K513" s="411" t="str">
        <f t="shared" si="179"/>
        <v/>
      </c>
      <c r="L513" s="396"/>
    </row>
    <row r="514" s="356" customFormat="1" ht="15" spans="1:12">
      <c r="A514" s="446">
        <v>2100407</v>
      </c>
      <c r="B514" s="400" t="s">
        <v>521</v>
      </c>
      <c r="C514" s="395"/>
      <c r="D514" s="396"/>
      <c r="E514" s="396"/>
      <c r="F514" s="397"/>
      <c r="G514" s="395">
        <f t="shared" si="177"/>
        <v>0</v>
      </c>
      <c r="H514" s="398"/>
      <c r="I514" s="394" t="s">
        <v>156</v>
      </c>
      <c r="J514" s="396" t="str">
        <f t="shared" si="178"/>
        <v/>
      </c>
      <c r="K514" s="411" t="str">
        <f t="shared" si="179"/>
        <v/>
      </c>
      <c r="L514" s="396"/>
    </row>
    <row r="515" s="356" customFormat="1" ht="15" spans="1:12">
      <c r="A515" s="446">
        <v>2100408</v>
      </c>
      <c r="B515" s="400" t="s">
        <v>522</v>
      </c>
      <c r="C515" s="395">
        <v>1727</v>
      </c>
      <c r="D515" s="396">
        <v>1933</v>
      </c>
      <c r="E515" s="396">
        <v>2033</v>
      </c>
      <c r="F515" s="397">
        <f t="shared" ref="F515:F520" si="185">E515/D515</f>
        <v>1.05173305742369</v>
      </c>
      <c r="G515" s="395">
        <f t="shared" si="177"/>
        <v>174</v>
      </c>
      <c r="H515" s="398">
        <f t="shared" ref="H515:H519" si="186">G515/L515</f>
        <v>0.0935987089833244</v>
      </c>
      <c r="I515" s="394">
        <v>1797</v>
      </c>
      <c r="J515" s="396">
        <f t="shared" si="178"/>
        <v>70</v>
      </c>
      <c r="K515" s="411">
        <f t="shared" si="179"/>
        <v>0.0405327156919514</v>
      </c>
      <c r="L515" s="396">
        <v>1859</v>
      </c>
    </row>
    <row r="516" s="356" customFormat="1" ht="15" spans="1:12">
      <c r="A516" s="446">
        <v>2100409</v>
      </c>
      <c r="B516" s="400" t="s">
        <v>523</v>
      </c>
      <c r="C516" s="395">
        <v>216</v>
      </c>
      <c r="D516" s="396">
        <v>98</v>
      </c>
      <c r="E516" s="396">
        <v>98</v>
      </c>
      <c r="F516" s="397">
        <f t="shared" si="185"/>
        <v>1</v>
      </c>
      <c r="G516" s="395">
        <f t="shared" si="177"/>
        <v>-73</v>
      </c>
      <c r="H516" s="398">
        <f t="shared" si="186"/>
        <v>-0.426900584795322</v>
      </c>
      <c r="I516" s="394">
        <v>202</v>
      </c>
      <c r="J516" s="396">
        <f t="shared" si="178"/>
        <v>-14</v>
      </c>
      <c r="K516" s="411">
        <f t="shared" si="179"/>
        <v>-0.0648148148148148</v>
      </c>
      <c r="L516" s="396">
        <v>171</v>
      </c>
    </row>
    <row r="517" s="356" customFormat="1" ht="15" spans="1:12">
      <c r="A517" s="446">
        <v>2100410</v>
      </c>
      <c r="B517" s="400" t="s">
        <v>524</v>
      </c>
      <c r="C517" s="395">
        <v>304</v>
      </c>
      <c r="D517" s="396">
        <v>2075</v>
      </c>
      <c r="E517" s="396">
        <v>2255</v>
      </c>
      <c r="F517" s="397">
        <f t="shared" si="185"/>
        <v>1.08674698795181</v>
      </c>
      <c r="G517" s="395">
        <f t="shared" si="177"/>
        <v>588</v>
      </c>
      <c r="H517" s="398">
        <f t="shared" si="186"/>
        <v>0.352729454109178</v>
      </c>
      <c r="I517" s="394" t="s">
        <v>156</v>
      </c>
      <c r="J517" s="396" t="str">
        <f t="shared" si="178"/>
        <v/>
      </c>
      <c r="K517" s="411" t="str">
        <f t="shared" si="179"/>
        <v/>
      </c>
      <c r="L517" s="396">
        <v>1667</v>
      </c>
    </row>
    <row r="518" s="356" customFormat="1" ht="15" spans="1:12">
      <c r="A518" s="446">
        <v>2100499</v>
      </c>
      <c r="B518" s="400" t="s">
        <v>525</v>
      </c>
      <c r="C518" s="395">
        <v>144</v>
      </c>
      <c r="D518" s="396">
        <v>74</v>
      </c>
      <c r="E518" s="396">
        <v>74</v>
      </c>
      <c r="F518" s="397">
        <f t="shared" si="185"/>
        <v>1</v>
      </c>
      <c r="G518" s="395">
        <f t="shared" si="177"/>
        <v>-13</v>
      </c>
      <c r="H518" s="398">
        <f t="shared" si="186"/>
        <v>-0.149425287356322</v>
      </c>
      <c r="I518" s="394" t="s">
        <v>156</v>
      </c>
      <c r="J518" s="396" t="str">
        <f t="shared" si="178"/>
        <v/>
      </c>
      <c r="K518" s="411" t="str">
        <f t="shared" si="179"/>
        <v/>
      </c>
      <c r="L518" s="396">
        <v>87</v>
      </c>
    </row>
    <row r="519" s="356" customFormat="1" ht="15.75" spans="1:12">
      <c r="A519" s="389">
        <v>21006</v>
      </c>
      <c r="B519" s="390" t="s">
        <v>526</v>
      </c>
      <c r="C519" s="391">
        <f>SUM(C520:C521)</f>
        <v>35</v>
      </c>
      <c r="D519" s="391">
        <f>SUM(D520:D521)</f>
        <v>20</v>
      </c>
      <c r="E519" s="391">
        <v>20</v>
      </c>
      <c r="F519" s="387">
        <f t="shared" si="185"/>
        <v>1</v>
      </c>
      <c r="G519" s="391">
        <f t="shared" si="177"/>
        <v>-10</v>
      </c>
      <c r="H519" s="388">
        <f t="shared" si="186"/>
        <v>-0.333333333333333</v>
      </c>
      <c r="I519" s="391">
        <f>SUM(I520:I521)</f>
        <v>0</v>
      </c>
      <c r="J519" s="386">
        <f t="shared" si="178"/>
        <v>-35</v>
      </c>
      <c r="K519" s="409">
        <f t="shared" si="179"/>
        <v>-1</v>
      </c>
      <c r="L519" s="391">
        <f>SUM(L520:L521)</f>
        <v>30</v>
      </c>
    </row>
    <row r="520" s="356" customFormat="1" ht="15" spans="1:12">
      <c r="A520" s="446">
        <v>2100601</v>
      </c>
      <c r="B520" s="400" t="s">
        <v>527</v>
      </c>
      <c r="C520" s="395">
        <v>20</v>
      </c>
      <c r="D520" s="396">
        <v>20</v>
      </c>
      <c r="E520" s="396">
        <v>20</v>
      </c>
      <c r="F520" s="397">
        <f t="shared" si="185"/>
        <v>1</v>
      </c>
      <c r="G520" s="395">
        <f t="shared" si="177"/>
        <v>-10</v>
      </c>
      <c r="H520" s="398"/>
      <c r="I520" s="394" t="s">
        <v>156</v>
      </c>
      <c r="J520" s="396" t="str">
        <f t="shared" si="178"/>
        <v/>
      </c>
      <c r="K520" s="411" t="str">
        <f t="shared" si="179"/>
        <v/>
      </c>
      <c r="L520" s="396">
        <v>30</v>
      </c>
    </row>
    <row r="521" s="356" customFormat="1" ht="15" spans="1:12">
      <c r="A521" s="446">
        <v>2100699</v>
      </c>
      <c r="B521" s="400" t="s">
        <v>528</v>
      </c>
      <c r="C521" s="395">
        <v>15</v>
      </c>
      <c r="D521" s="396"/>
      <c r="E521" s="396"/>
      <c r="F521" s="397"/>
      <c r="G521" s="395">
        <f t="shared" si="177"/>
        <v>0</v>
      </c>
      <c r="H521" s="398" t="e">
        <f t="shared" ref="H521:H529" si="187">G521/L521</f>
        <v>#DIV/0!</v>
      </c>
      <c r="I521" s="394" t="s">
        <v>156</v>
      </c>
      <c r="J521" s="396" t="str">
        <f t="shared" si="178"/>
        <v/>
      </c>
      <c r="K521" s="411" t="str">
        <f t="shared" si="179"/>
        <v/>
      </c>
      <c r="L521" s="396"/>
    </row>
    <row r="522" s="356" customFormat="1" ht="15.75" spans="1:12">
      <c r="A522" s="389">
        <v>21007</v>
      </c>
      <c r="B522" s="390" t="s">
        <v>529</v>
      </c>
      <c r="C522" s="391">
        <f>SUM(C523:C525)</f>
        <v>3970</v>
      </c>
      <c r="D522" s="391">
        <f>SUM(D523:D525)</f>
        <v>2036</v>
      </c>
      <c r="E522" s="391">
        <v>2033</v>
      </c>
      <c r="F522" s="387">
        <f t="shared" ref="F522:F529" si="188">E522/D522</f>
        <v>0.99852652259332</v>
      </c>
      <c r="G522" s="391">
        <f t="shared" si="177"/>
        <v>1192</v>
      </c>
      <c r="H522" s="388">
        <f t="shared" si="187"/>
        <v>1.41736028537455</v>
      </c>
      <c r="I522" s="391">
        <f>SUM(I523:I525)</f>
        <v>947</v>
      </c>
      <c r="J522" s="386">
        <f t="shared" si="178"/>
        <v>-3023</v>
      </c>
      <c r="K522" s="409">
        <f t="shared" si="179"/>
        <v>-0.761460957178841</v>
      </c>
      <c r="L522" s="391">
        <f>SUM(L523:L525)</f>
        <v>841</v>
      </c>
    </row>
    <row r="523" s="356" customFormat="1" ht="15.75" spans="1:12">
      <c r="A523" s="446">
        <v>2100716</v>
      </c>
      <c r="B523" s="400" t="s">
        <v>530</v>
      </c>
      <c r="C523" s="395"/>
      <c r="D523" s="396"/>
      <c r="E523" s="396"/>
      <c r="F523" s="387"/>
      <c r="G523" s="395">
        <f t="shared" si="177"/>
        <v>0</v>
      </c>
      <c r="H523" s="388"/>
      <c r="I523" s="394" t="s">
        <v>156</v>
      </c>
      <c r="J523" s="396" t="str">
        <f t="shared" si="178"/>
        <v/>
      </c>
      <c r="K523" s="411" t="str">
        <f t="shared" si="179"/>
        <v/>
      </c>
      <c r="L523" s="396"/>
    </row>
    <row r="524" s="356" customFormat="1" ht="15" spans="1:12">
      <c r="A524" s="446">
        <v>2100717</v>
      </c>
      <c r="B524" s="400" t="s">
        <v>531</v>
      </c>
      <c r="C524" s="395">
        <v>1329</v>
      </c>
      <c r="D524" s="396">
        <v>289</v>
      </c>
      <c r="E524" s="396">
        <v>289</v>
      </c>
      <c r="F524" s="397">
        <f t="shared" si="188"/>
        <v>1</v>
      </c>
      <c r="G524" s="395">
        <f t="shared" si="177"/>
        <v>244</v>
      </c>
      <c r="H524" s="398">
        <f t="shared" si="187"/>
        <v>5.42222222222222</v>
      </c>
      <c r="I524" s="394">
        <v>929</v>
      </c>
      <c r="J524" s="396">
        <f t="shared" si="178"/>
        <v>-400</v>
      </c>
      <c r="K524" s="411">
        <f t="shared" si="179"/>
        <v>-0.300978179082017</v>
      </c>
      <c r="L524" s="396">
        <v>45</v>
      </c>
    </row>
    <row r="525" s="356" customFormat="1" ht="15" spans="1:12">
      <c r="A525" s="446">
        <v>2100799</v>
      </c>
      <c r="B525" s="400" t="s">
        <v>532</v>
      </c>
      <c r="C525" s="395">
        <v>2641</v>
      </c>
      <c r="D525" s="396">
        <v>1747</v>
      </c>
      <c r="E525" s="396">
        <v>1744</v>
      </c>
      <c r="F525" s="397">
        <f t="shared" si="188"/>
        <v>0.998282770463652</v>
      </c>
      <c r="G525" s="395">
        <f t="shared" si="177"/>
        <v>948</v>
      </c>
      <c r="H525" s="398">
        <f t="shared" si="187"/>
        <v>1.19095477386935</v>
      </c>
      <c r="I525" s="394">
        <v>18</v>
      </c>
      <c r="J525" s="396">
        <f t="shared" si="178"/>
        <v>-2623</v>
      </c>
      <c r="K525" s="411">
        <f t="shared" si="179"/>
        <v>-0.993184399848542</v>
      </c>
      <c r="L525" s="396">
        <v>796</v>
      </c>
    </row>
    <row r="526" s="356" customFormat="1" ht="15.75" spans="1:12">
      <c r="A526" s="389">
        <v>21011</v>
      </c>
      <c r="B526" s="414" t="s">
        <v>533</v>
      </c>
      <c r="C526" s="391">
        <f>SUM(C527:C530)</f>
        <v>7992</v>
      </c>
      <c r="D526" s="391">
        <f>SUM(D527:D530)</f>
        <v>6678</v>
      </c>
      <c r="E526" s="391">
        <v>6510</v>
      </c>
      <c r="F526" s="387">
        <f t="shared" si="188"/>
        <v>0.974842767295597</v>
      </c>
      <c r="G526" s="391">
        <f t="shared" si="177"/>
        <v>1398</v>
      </c>
      <c r="H526" s="388">
        <f t="shared" si="187"/>
        <v>0.273474178403756</v>
      </c>
      <c r="I526" s="391">
        <f>SUM(I527:I530)</f>
        <v>5560</v>
      </c>
      <c r="J526" s="386">
        <f t="shared" si="178"/>
        <v>-2432</v>
      </c>
      <c r="K526" s="409">
        <f t="shared" si="179"/>
        <v>-0.304304304304304</v>
      </c>
      <c r="L526" s="391">
        <f>SUM(L527:L530)</f>
        <v>5112</v>
      </c>
    </row>
    <row r="527" s="356" customFormat="1" ht="15" spans="1:12">
      <c r="A527" s="446">
        <v>2101101</v>
      </c>
      <c r="B527" s="400" t="s">
        <v>534</v>
      </c>
      <c r="C527" s="395">
        <v>1914</v>
      </c>
      <c r="D527" s="396">
        <v>1793</v>
      </c>
      <c r="E527" s="396">
        <v>1539</v>
      </c>
      <c r="F527" s="397">
        <f t="shared" si="188"/>
        <v>0.858337981037368</v>
      </c>
      <c r="G527" s="395">
        <f t="shared" si="177"/>
        <v>709</v>
      </c>
      <c r="H527" s="398">
        <f t="shared" si="187"/>
        <v>0.85421686746988</v>
      </c>
      <c r="I527" s="394">
        <v>1281</v>
      </c>
      <c r="J527" s="396">
        <f t="shared" si="178"/>
        <v>-633</v>
      </c>
      <c r="K527" s="411">
        <f t="shared" si="179"/>
        <v>-0.330721003134796</v>
      </c>
      <c r="L527" s="396">
        <v>830</v>
      </c>
    </row>
    <row r="528" s="356" customFormat="1" ht="15" spans="1:12">
      <c r="A528" s="446">
        <v>2101102</v>
      </c>
      <c r="B528" s="400" t="s">
        <v>535</v>
      </c>
      <c r="C528" s="395">
        <v>2670</v>
      </c>
      <c r="D528" s="396">
        <v>1899</v>
      </c>
      <c r="E528" s="396">
        <v>1999</v>
      </c>
      <c r="F528" s="397">
        <f t="shared" si="188"/>
        <v>1.05265929436546</v>
      </c>
      <c r="G528" s="395">
        <f t="shared" si="177"/>
        <v>90</v>
      </c>
      <c r="H528" s="398">
        <f t="shared" si="187"/>
        <v>0.0471451021477213</v>
      </c>
      <c r="I528" s="394">
        <v>1529</v>
      </c>
      <c r="J528" s="396">
        <f t="shared" si="178"/>
        <v>-1141</v>
      </c>
      <c r="K528" s="411">
        <f t="shared" si="179"/>
        <v>-0.427340823970037</v>
      </c>
      <c r="L528" s="396">
        <v>1909</v>
      </c>
    </row>
    <row r="529" s="356" customFormat="1" ht="15" spans="1:12">
      <c r="A529" s="446">
        <v>2101103</v>
      </c>
      <c r="B529" s="400" t="s">
        <v>536</v>
      </c>
      <c r="C529" s="395">
        <v>3408</v>
      </c>
      <c r="D529" s="396">
        <v>2986</v>
      </c>
      <c r="E529" s="396">
        <v>2972</v>
      </c>
      <c r="F529" s="397">
        <f t="shared" si="188"/>
        <v>0.995311453449431</v>
      </c>
      <c r="G529" s="395">
        <f t="shared" si="177"/>
        <v>599</v>
      </c>
      <c r="H529" s="398">
        <f t="shared" si="187"/>
        <v>0.252423093131058</v>
      </c>
      <c r="I529" s="394">
        <v>2750</v>
      </c>
      <c r="J529" s="396">
        <f t="shared" si="178"/>
        <v>-658</v>
      </c>
      <c r="K529" s="411">
        <f t="shared" si="179"/>
        <v>-0.193075117370892</v>
      </c>
      <c r="L529" s="396">
        <v>2373</v>
      </c>
    </row>
    <row r="530" s="356" customFormat="1" ht="15.75" spans="1:12">
      <c r="A530" s="446">
        <v>2101199</v>
      </c>
      <c r="B530" s="400" t="s">
        <v>537</v>
      </c>
      <c r="C530" s="395"/>
      <c r="D530" s="396"/>
      <c r="E530" s="396"/>
      <c r="F530" s="397"/>
      <c r="G530" s="395">
        <f t="shared" si="177"/>
        <v>0</v>
      </c>
      <c r="H530" s="388"/>
      <c r="I530" s="394" t="s">
        <v>156</v>
      </c>
      <c r="J530" s="396" t="str">
        <f t="shared" si="178"/>
        <v/>
      </c>
      <c r="K530" s="411" t="str">
        <f t="shared" si="179"/>
        <v/>
      </c>
      <c r="L530" s="396"/>
    </row>
    <row r="531" s="356" customFormat="1" ht="15.75" spans="1:12">
      <c r="A531" s="389">
        <v>21012</v>
      </c>
      <c r="B531" s="414" t="s">
        <v>538</v>
      </c>
      <c r="C531" s="391">
        <f>SUM(C532:C534)</f>
        <v>2962</v>
      </c>
      <c r="D531" s="391">
        <f>SUM(D532:D534)</f>
        <v>3266</v>
      </c>
      <c r="E531" s="391">
        <v>2961</v>
      </c>
      <c r="F531" s="387">
        <f t="shared" ref="F531:F536" si="189">E531/D531</f>
        <v>0.906613594611145</v>
      </c>
      <c r="G531" s="391">
        <f t="shared" si="177"/>
        <v>2929</v>
      </c>
      <c r="H531" s="388">
        <f t="shared" ref="H531:H536" si="190">G531/L531</f>
        <v>91.53125</v>
      </c>
      <c r="I531" s="391">
        <f>SUM(I532:I534)</f>
        <v>1600</v>
      </c>
      <c r="J531" s="386">
        <f t="shared" si="178"/>
        <v>-1362</v>
      </c>
      <c r="K531" s="409">
        <f t="shared" si="179"/>
        <v>-0.459824442943957</v>
      </c>
      <c r="L531" s="391">
        <f>SUM(L532:L534)</f>
        <v>32</v>
      </c>
    </row>
    <row r="532" s="356" customFormat="1" ht="15.75" spans="1:12">
      <c r="A532" s="446">
        <v>2101201</v>
      </c>
      <c r="B532" s="400" t="s">
        <v>539</v>
      </c>
      <c r="C532" s="395"/>
      <c r="D532" s="396"/>
      <c r="E532" s="396"/>
      <c r="F532" s="387"/>
      <c r="G532" s="395">
        <f t="shared" si="177"/>
        <v>0</v>
      </c>
      <c r="H532" s="388"/>
      <c r="I532" s="394" t="s">
        <v>156</v>
      </c>
      <c r="J532" s="396" t="str">
        <f t="shared" si="178"/>
        <v/>
      </c>
      <c r="K532" s="411" t="str">
        <f t="shared" si="179"/>
        <v/>
      </c>
      <c r="L532" s="396"/>
    </row>
    <row r="533" s="356" customFormat="1" ht="15" spans="1:12">
      <c r="A533" s="446">
        <v>2101202</v>
      </c>
      <c r="B533" s="400" t="s">
        <v>540</v>
      </c>
      <c r="C533" s="395">
        <v>2962</v>
      </c>
      <c r="D533" s="396">
        <v>3216</v>
      </c>
      <c r="E533" s="396">
        <v>2916</v>
      </c>
      <c r="F533" s="397">
        <f t="shared" si="189"/>
        <v>0.906716417910448</v>
      </c>
      <c r="G533" s="395">
        <f t="shared" si="177"/>
        <v>2916</v>
      </c>
      <c r="H533" s="398" t="e">
        <f t="shared" si="190"/>
        <v>#DIV/0!</v>
      </c>
      <c r="I533" s="394">
        <v>1600</v>
      </c>
      <c r="J533" s="396">
        <f t="shared" si="178"/>
        <v>-1362</v>
      </c>
      <c r="K533" s="411">
        <f t="shared" si="179"/>
        <v>-0.459824442943957</v>
      </c>
      <c r="L533" s="396"/>
    </row>
    <row r="534" s="356" customFormat="1" ht="15" spans="1:12">
      <c r="A534" s="446">
        <v>2101299</v>
      </c>
      <c r="B534" s="400" t="s">
        <v>541</v>
      </c>
      <c r="C534" s="395"/>
      <c r="D534" s="396">
        <v>50</v>
      </c>
      <c r="E534" s="396">
        <v>45</v>
      </c>
      <c r="F534" s="397">
        <f t="shared" si="189"/>
        <v>0.9</v>
      </c>
      <c r="G534" s="395">
        <f t="shared" si="177"/>
        <v>13</v>
      </c>
      <c r="H534" s="398">
        <f t="shared" si="190"/>
        <v>0.40625</v>
      </c>
      <c r="I534" s="394" t="s">
        <v>156</v>
      </c>
      <c r="J534" s="396" t="str">
        <f t="shared" si="178"/>
        <v/>
      </c>
      <c r="K534" s="411" t="str">
        <f t="shared" si="179"/>
        <v/>
      </c>
      <c r="L534" s="396">
        <v>32</v>
      </c>
    </row>
    <row r="535" s="356" customFormat="1" ht="15.75" spans="1:12">
      <c r="A535" s="389">
        <v>21013</v>
      </c>
      <c r="B535" s="414" t="s">
        <v>542</v>
      </c>
      <c r="C535" s="391">
        <f>SUM(C536:C538)</f>
        <v>1341</v>
      </c>
      <c r="D535" s="391">
        <f>SUM(D536:D538)</f>
        <v>1994</v>
      </c>
      <c r="E535" s="391">
        <v>1871</v>
      </c>
      <c r="F535" s="387">
        <f t="shared" si="189"/>
        <v>0.938314944834504</v>
      </c>
      <c r="G535" s="391">
        <f t="shared" si="177"/>
        <v>386</v>
      </c>
      <c r="H535" s="388">
        <f t="shared" si="190"/>
        <v>0.25993265993266</v>
      </c>
      <c r="I535" s="391">
        <f>SUM(I536:I538)</f>
        <v>2246</v>
      </c>
      <c r="J535" s="386">
        <f t="shared" si="178"/>
        <v>905</v>
      </c>
      <c r="K535" s="409">
        <f t="shared" si="179"/>
        <v>0.674869500372856</v>
      </c>
      <c r="L535" s="391">
        <f>SUM(L536:L538)</f>
        <v>1485</v>
      </c>
    </row>
    <row r="536" s="356" customFormat="1" ht="15" spans="1:12">
      <c r="A536" s="446">
        <v>2101301</v>
      </c>
      <c r="B536" s="400" t="s">
        <v>543</v>
      </c>
      <c r="C536" s="395">
        <v>1211</v>
      </c>
      <c r="D536" s="396">
        <v>1964</v>
      </c>
      <c r="E536" s="396">
        <v>1845</v>
      </c>
      <c r="F536" s="397">
        <f t="shared" si="189"/>
        <v>0.939409368635438</v>
      </c>
      <c r="G536" s="395">
        <f t="shared" si="177"/>
        <v>360</v>
      </c>
      <c r="H536" s="398">
        <f t="shared" si="190"/>
        <v>0.242424242424242</v>
      </c>
      <c r="I536" s="394">
        <v>2246</v>
      </c>
      <c r="J536" s="396">
        <f t="shared" si="178"/>
        <v>1035</v>
      </c>
      <c r="K536" s="411">
        <f t="shared" si="179"/>
        <v>0.854665565648225</v>
      </c>
      <c r="L536" s="396">
        <v>1485</v>
      </c>
    </row>
    <row r="537" s="356" customFormat="1" ht="15" spans="1:12">
      <c r="A537" s="446">
        <v>2101302</v>
      </c>
      <c r="B537" s="400" t="s">
        <v>544</v>
      </c>
      <c r="C537" s="395"/>
      <c r="D537" s="396"/>
      <c r="E537" s="396"/>
      <c r="F537" s="397"/>
      <c r="G537" s="395">
        <f t="shared" si="177"/>
        <v>0</v>
      </c>
      <c r="H537" s="398"/>
      <c r="I537" s="394" t="s">
        <v>156</v>
      </c>
      <c r="J537" s="396" t="str">
        <f t="shared" si="178"/>
        <v/>
      </c>
      <c r="K537" s="411" t="str">
        <f t="shared" si="179"/>
        <v/>
      </c>
      <c r="L537" s="396"/>
    </row>
    <row r="538" s="356" customFormat="1" ht="15" spans="1:12">
      <c r="A538" s="446">
        <v>2101399</v>
      </c>
      <c r="B538" s="400" t="s">
        <v>545</v>
      </c>
      <c r="C538" s="395">
        <v>130</v>
      </c>
      <c r="D538" s="396">
        <v>30</v>
      </c>
      <c r="E538" s="396">
        <v>26</v>
      </c>
      <c r="F538" s="397">
        <f t="shared" ref="F538:F540" si="191">E538/D538</f>
        <v>0.866666666666667</v>
      </c>
      <c r="G538" s="395">
        <f t="shared" si="177"/>
        <v>26</v>
      </c>
      <c r="H538" s="398"/>
      <c r="I538" s="394" t="s">
        <v>156</v>
      </c>
      <c r="J538" s="396" t="str">
        <f t="shared" si="178"/>
        <v/>
      </c>
      <c r="K538" s="411" t="str">
        <f t="shared" si="179"/>
        <v/>
      </c>
      <c r="L538" s="396"/>
    </row>
    <row r="539" s="356" customFormat="1" ht="15.75" spans="1:12">
      <c r="A539" s="389">
        <v>21014</v>
      </c>
      <c r="B539" s="414" t="s">
        <v>546</v>
      </c>
      <c r="C539" s="391">
        <f>SUM(C540:C541)</f>
        <v>79</v>
      </c>
      <c r="D539" s="391">
        <f>SUM(D540:D541)</f>
        <v>86</v>
      </c>
      <c r="E539" s="391">
        <v>86</v>
      </c>
      <c r="F539" s="387">
        <f t="shared" si="191"/>
        <v>1</v>
      </c>
      <c r="G539" s="391">
        <f t="shared" si="177"/>
        <v>-30</v>
      </c>
      <c r="H539" s="388">
        <f t="shared" ref="H539:H543" si="192">G539/L539</f>
        <v>-0.258620689655172</v>
      </c>
      <c r="I539" s="391">
        <f>SUM(I540:I541)</f>
        <v>84</v>
      </c>
      <c r="J539" s="386">
        <f t="shared" si="178"/>
        <v>5</v>
      </c>
      <c r="K539" s="409">
        <f t="shared" si="179"/>
        <v>0.0632911392405063</v>
      </c>
      <c r="L539" s="391">
        <f>SUM(L540:L541)</f>
        <v>116</v>
      </c>
    </row>
    <row r="540" s="356" customFormat="1" ht="15" spans="1:12">
      <c r="A540" s="446">
        <v>2101401</v>
      </c>
      <c r="B540" s="400" t="s">
        <v>547</v>
      </c>
      <c r="C540" s="395">
        <v>79</v>
      </c>
      <c r="D540" s="396">
        <v>86</v>
      </c>
      <c r="E540" s="396">
        <v>86</v>
      </c>
      <c r="F540" s="397">
        <f t="shared" si="191"/>
        <v>1</v>
      </c>
      <c r="G540" s="395">
        <f t="shared" si="177"/>
        <v>-30</v>
      </c>
      <c r="H540" s="398">
        <f t="shared" si="192"/>
        <v>-0.258620689655172</v>
      </c>
      <c r="I540" s="394">
        <v>84</v>
      </c>
      <c r="J540" s="396">
        <f t="shared" si="178"/>
        <v>5</v>
      </c>
      <c r="K540" s="411">
        <f t="shared" si="179"/>
        <v>0.0632911392405063</v>
      </c>
      <c r="L540" s="396">
        <v>116</v>
      </c>
    </row>
    <row r="541" s="356" customFormat="1" ht="15.75" spans="1:12">
      <c r="A541" s="446">
        <v>2101499</v>
      </c>
      <c r="B541" s="400" t="s">
        <v>548</v>
      </c>
      <c r="C541" s="395"/>
      <c r="D541" s="396"/>
      <c r="E541" s="396"/>
      <c r="F541" s="397"/>
      <c r="G541" s="395">
        <f t="shared" si="177"/>
        <v>0</v>
      </c>
      <c r="H541" s="388"/>
      <c r="I541" s="394" t="s">
        <v>156</v>
      </c>
      <c r="J541" s="396" t="str">
        <f t="shared" si="178"/>
        <v/>
      </c>
      <c r="K541" s="411" t="str">
        <f t="shared" si="179"/>
        <v/>
      </c>
      <c r="L541" s="396"/>
    </row>
    <row r="542" s="356" customFormat="1" ht="15.75" spans="1:12">
      <c r="A542" s="389">
        <v>21015</v>
      </c>
      <c r="B542" s="414" t="s">
        <v>549</v>
      </c>
      <c r="C542" s="391">
        <f>SUM(C543:C550)</f>
        <v>385</v>
      </c>
      <c r="D542" s="391">
        <f>SUM(D543:D550)</f>
        <v>473</v>
      </c>
      <c r="E542" s="391">
        <v>449</v>
      </c>
      <c r="F542" s="387">
        <f t="shared" ref="F542:F546" si="193">E542/D542</f>
        <v>0.949260042283298</v>
      </c>
      <c r="G542" s="391">
        <f t="shared" si="177"/>
        <v>41</v>
      </c>
      <c r="H542" s="388">
        <f t="shared" si="192"/>
        <v>0.100490196078431</v>
      </c>
      <c r="I542" s="391">
        <f>SUM(I543:I550)</f>
        <v>417</v>
      </c>
      <c r="J542" s="386">
        <f t="shared" si="178"/>
        <v>32</v>
      </c>
      <c r="K542" s="409">
        <f t="shared" si="179"/>
        <v>0.0831168831168831</v>
      </c>
      <c r="L542" s="391">
        <f>SUM(L543:L550)</f>
        <v>408</v>
      </c>
    </row>
    <row r="543" s="356" customFormat="1" ht="15" spans="1:12">
      <c r="A543" s="446">
        <v>2101501</v>
      </c>
      <c r="B543" s="400" t="s">
        <v>153</v>
      </c>
      <c r="C543" s="395">
        <v>355</v>
      </c>
      <c r="D543" s="396">
        <v>355</v>
      </c>
      <c r="E543" s="396">
        <v>331</v>
      </c>
      <c r="F543" s="397">
        <f t="shared" si="193"/>
        <v>0.932394366197183</v>
      </c>
      <c r="G543" s="395">
        <f t="shared" si="177"/>
        <v>-16</v>
      </c>
      <c r="H543" s="398">
        <f t="shared" si="192"/>
        <v>-0.0461095100864553</v>
      </c>
      <c r="I543" s="394">
        <v>337</v>
      </c>
      <c r="J543" s="396">
        <f t="shared" si="178"/>
        <v>-18</v>
      </c>
      <c r="K543" s="411">
        <f t="shared" si="179"/>
        <v>-0.0507042253521127</v>
      </c>
      <c r="L543" s="396">
        <v>347</v>
      </c>
    </row>
    <row r="544" s="356" customFormat="1" ht="15" spans="1:12">
      <c r="A544" s="446">
        <v>2101502</v>
      </c>
      <c r="B544" s="400" t="s">
        <v>154</v>
      </c>
      <c r="C544" s="395"/>
      <c r="D544" s="396"/>
      <c r="E544" s="396"/>
      <c r="F544" s="397"/>
      <c r="G544" s="395">
        <f t="shared" ref="G544:G552" si="194">E544-L544</f>
        <v>0</v>
      </c>
      <c r="H544" s="398"/>
      <c r="I544" s="394" t="s">
        <v>156</v>
      </c>
      <c r="J544" s="396" t="str">
        <f t="shared" ref="J544:J550" si="195">IFERROR(I544-C544,"")</f>
        <v/>
      </c>
      <c r="K544" s="411" t="str">
        <f t="shared" ref="K544:K607" si="196">IFERROR(J544/C544,"")</f>
        <v/>
      </c>
      <c r="L544" s="396"/>
    </row>
    <row r="545" s="356" customFormat="1" ht="15" spans="1:12">
      <c r="A545" s="446">
        <v>2101503</v>
      </c>
      <c r="B545" s="400" t="s">
        <v>155</v>
      </c>
      <c r="C545" s="395"/>
      <c r="D545" s="396"/>
      <c r="E545" s="396"/>
      <c r="F545" s="397"/>
      <c r="G545" s="395">
        <f t="shared" si="194"/>
        <v>0</v>
      </c>
      <c r="H545" s="398"/>
      <c r="I545" s="394" t="s">
        <v>156</v>
      </c>
      <c r="J545" s="396" t="str">
        <f t="shared" si="195"/>
        <v/>
      </c>
      <c r="K545" s="411" t="str">
        <f t="shared" si="196"/>
        <v/>
      </c>
      <c r="L545" s="396"/>
    </row>
    <row r="546" s="356" customFormat="1" ht="15" spans="1:12">
      <c r="A546" s="446">
        <v>2101504</v>
      </c>
      <c r="B546" s="400" t="s">
        <v>186</v>
      </c>
      <c r="C546" s="395">
        <v>5</v>
      </c>
      <c r="D546" s="396">
        <v>5</v>
      </c>
      <c r="E546" s="396">
        <v>5</v>
      </c>
      <c r="F546" s="397">
        <f t="shared" si="193"/>
        <v>1</v>
      </c>
      <c r="G546" s="395">
        <f t="shared" si="194"/>
        <v>-5</v>
      </c>
      <c r="H546" s="398">
        <f t="shared" ref="H546:H552" si="197">G546/L546</f>
        <v>-0.5</v>
      </c>
      <c r="I546" s="394">
        <v>6</v>
      </c>
      <c r="J546" s="396">
        <f t="shared" si="195"/>
        <v>1</v>
      </c>
      <c r="K546" s="411">
        <f t="shared" si="196"/>
        <v>0.2</v>
      </c>
      <c r="L546" s="396">
        <v>10</v>
      </c>
    </row>
    <row r="547" s="356" customFormat="1" ht="15" spans="1:12">
      <c r="A547" s="446">
        <v>2101505</v>
      </c>
      <c r="B547" s="400" t="s">
        <v>550</v>
      </c>
      <c r="C547" s="395"/>
      <c r="D547" s="396"/>
      <c r="E547" s="396"/>
      <c r="F547" s="397"/>
      <c r="G547" s="395">
        <f t="shared" si="194"/>
        <v>0</v>
      </c>
      <c r="H547" s="398"/>
      <c r="I547" s="394" t="s">
        <v>156</v>
      </c>
      <c r="J547" s="396" t="str">
        <f t="shared" si="195"/>
        <v/>
      </c>
      <c r="K547" s="411" t="str">
        <f t="shared" si="196"/>
        <v/>
      </c>
      <c r="L547" s="396"/>
    </row>
    <row r="548" s="356" customFormat="1" ht="15" spans="1:12">
      <c r="A548" s="446">
        <v>2101506</v>
      </c>
      <c r="B548" s="400" t="s">
        <v>551</v>
      </c>
      <c r="C548" s="395"/>
      <c r="D548" s="396"/>
      <c r="E548" s="396"/>
      <c r="F548" s="397"/>
      <c r="G548" s="395">
        <f t="shared" si="194"/>
        <v>-30</v>
      </c>
      <c r="H548" s="398"/>
      <c r="I548" s="394" t="s">
        <v>156</v>
      </c>
      <c r="J548" s="396" t="str">
        <f t="shared" si="195"/>
        <v/>
      </c>
      <c r="K548" s="411" t="str">
        <f t="shared" si="196"/>
        <v/>
      </c>
      <c r="L548" s="396">
        <v>30</v>
      </c>
    </row>
    <row r="549" s="356" customFormat="1" ht="15" spans="1:12">
      <c r="A549" s="446">
        <v>2101550</v>
      </c>
      <c r="B549" s="400" t="s">
        <v>162</v>
      </c>
      <c r="C549" s="395"/>
      <c r="D549" s="396">
        <v>3</v>
      </c>
      <c r="E549" s="396">
        <v>3</v>
      </c>
      <c r="F549" s="397">
        <f>E549/D549</f>
        <v>1</v>
      </c>
      <c r="G549" s="395">
        <f t="shared" si="194"/>
        <v>3</v>
      </c>
      <c r="H549" s="398" t="e">
        <f t="shared" si="197"/>
        <v>#DIV/0!</v>
      </c>
      <c r="I549" s="394" t="s">
        <v>156</v>
      </c>
      <c r="J549" s="396" t="str">
        <f t="shared" si="195"/>
        <v/>
      </c>
      <c r="K549" s="411" t="str">
        <f t="shared" si="196"/>
        <v/>
      </c>
      <c r="L549" s="396"/>
    </row>
    <row r="550" s="356" customFormat="1" ht="15" spans="1:12">
      <c r="A550" s="446">
        <v>2101599</v>
      </c>
      <c r="B550" s="400" t="s">
        <v>552</v>
      </c>
      <c r="C550" s="395">
        <v>25</v>
      </c>
      <c r="D550" s="396">
        <v>110</v>
      </c>
      <c r="E550" s="396">
        <v>110</v>
      </c>
      <c r="F550" s="397">
        <f>E550/D550</f>
        <v>1</v>
      </c>
      <c r="G550" s="395">
        <f t="shared" si="194"/>
        <v>89</v>
      </c>
      <c r="H550" s="398">
        <f t="shared" si="197"/>
        <v>4.23809523809524</v>
      </c>
      <c r="I550" s="394">
        <v>74</v>
      </c>
      <c r="J550" s="396">
        <f t="shared" si="195"/>
        <v>49</v>
      </c>
      <c r="K550" s="411">
        <f t="shared" si="196"/>
        <v>1.96</v>
      </c>
      <c r="L550" s="396">
        <v>21</v>
      </c>
    </row>
    <row r="551" s="356" customFormat="1" ht="15.75" spans="1:12">
      <c r="A551" s="389">
        <v>21016</v>
      </c>
      <c r="B551" s="414" t="s">
        <v>553</v>
      </c>
      <c r="C551" s="391">
        <f>SUM(C552)</f>
        <v>0</v>
      </c>
      <c r="D551" s="391">
        <f>SUM(D552)</f>
        <v>0</v>
      </c>
      <c r="E551" s="391"/>
      <c r="F551" s="387"/>
      <c r="G551" s="391">
        <f t="shared" si="194"/>
        <v>-2</v>
      </c>
      <c r="H551" s="388">
        <f t="shared" si="197"/>
        <v>-1</v>
      </c>
      <c r="I551" s="391">
        <f t="shared" ref="I551:I555" si="198">SUM(I552)</f>
        <v>0</v>
      </c>
      <c r="J551" s="386"/>
      <c r="K551" s="409" t="str">
        <f t="shared" si="196"/>
        <v/>
      </c>
      <c r="L551" s="391">
        <f>SUM(L552)</f>
        <v>2</v>
      </c>
    </row>
    <row r="552" s="193" customFormat="1" ht="15.75" spans="1:12">
      <c r="A552" s="446">
        <v>2101601</v>
      </c>
      <c r="B552" s="400" t="s">
        <v>554</v>
      </c>
      <c r="C552" s="395"/>
      <c r="D552" s="396"/>
      <c r="E552" s="396"/>
      <c r="F552" s="387"/>
      <c r="G552" s="395">
        <f t="shared" si="194"/>
        <v>-2</v>
      </c>
      <c r="H552" s="398">
        <f t="shared" si="197"/>
        <v>-1</v>
      </c>
      <c r="I552" s="394" t="s">
        <v>156</v>
      </c>
      <c r="J552" s="396" t="str">
        <f t="shared" ref="J552:J557" si="199">IFERROR(I552-C552,"")</f>
        <v/>
      </c>
      <c r="K552" s="411" t="str">
        <f t="shared" si="196"/>
        <v/>
      </c>
      <c r="L552" s="396">
        <v>2</v>
      </c>
    </row>
    <row r="553" s="193" customFormat="1" ht="15.75" spans="1:13">
      <c r="A553" s="389">
        <v>21017</v>
      </c>
      <c r="B553" s="414" t="s">
        <v>555</v>
      </c>
      <c r="C553" s="391"/>
      <c r="D553" s="386"/>
      <c r="E553" s="386"/>
      <c r="F553" s="387"/>
      <c r="G553" s="391"/>
      <c r="H553" s="388"/>
      <c r="I553" s="418">
        <f t="shared" si="198"/>
        <v>100</v>
      </c>
      <c r="J553" s="386">
        <f t="shared" si="199"/>
        <v>100</v>
      </c>
      <c r="K553" s="409" t="str">
        <f t="shared" si="196"/>
        <v/>
      </c>
      <c r="L553" s="386"/>
      <c r="M553" s="356" t="s">
        <v>240</v>
      </c>
    </row>
    <row r="554" s="193" customFormat="1" ht="15.75" spans="1:12">
      <c r="A554" s="446">
        <v>2101799</v>
      </c>
      <c r="B554" s="400" t="s">
        <v>556</v>
      </c>
      <c r="C554" s="395"/>
      <c r="D554" s="396"/>
      <c r="E554" s="396"/>
      <c r="F554" s="387"/>
      <c r="G554" s="395"/>
      <c r="H554" s="398"/>
      <c r="I554" s="394">
        <v>100</v>
      </c>
      <c r="J554" s="396">
        <f t="shared" si="199"/>
        <v>100</v>
      </c>
      <c r="K554" s="411" t="str">
        <f t="shared" si="196"/>
        <v/>
      </c>
      <c r="L554" s="396"/>
    </row>
    <row r="555" s="356" customFormat="1" ht="15.75" spans="1:12">
      <c r="A555" s="389">
        <v>21099</v>
      </c>
      <c r="B555" s="390" t="s">
        <v>557</v>
      </c>
      <c r="C555" s="413">
        <f>SUM(C556)</f>
        <v>419</v>
      </c>
      <c r="D555" s="413">
        <f>SUM(D556)</f>
        <v>593</v>
      </c>
      <c r="E555" s="413">
        <v>539</v>
      </c>
      <c r="F555" s="387">
        <f t="shared" ref="F555:F557" si="200">E555/D555</f>
        <v>0.90893760539629</v>
      </c>
      <c r="G555" s="391">
        <f t="shared" ref="G555:G558" si="201">E555-L555</f>
        <v>92</v>
      </c>
      <c r="H555" s="388">
        <f t="shared" ref="H555:H559" si="202">G555/L555</f>
        <v>0.205816554809843</v>
      </c>
      <c r="I555" s="413">
        <f t="shared" si="198"/>
        <v>259</v>
      </c>
      <c r="J555" s="386">
        <f t="shared" si="199"/>
        <v>-160</v>
      </c>
      <c r="K555" s="409">
        <f t="shared" si="196"/>
        <v>-0.381861575178998</v>
      </c>
      <c r="L555" s="413">
        <f>SUM(L556)</f>
        <v>447</v>
      </c>
    </row>
    <row r="556" s="193" customFormat="1" ht="15" spans="1:12">
      <c r="A556" s="446">
        <v>2109999</v>
      </c>
      <c r="B556" s="400" t="s">
        <v>558</v>
      </c>
      <c r="C556" s="419">
        <v>419</v>
      </c>
      <c r="D556" s="396">
        <v>593</v>
      </c>
      <c r="E556" s="396">
        <v>539</v>
      </c>
      <c r="F556" s="397">
        <f t="shared" si="200"/>
        <v>0.90893760539629</v>
      </c>
      <c r="G556" s="395">
        <f t="shared" si="201"/>
        <v>92</v>
      </c>
      <c r="H556" s="398">
        <f t="shared" si="202"/>
        <v>0.205816554809843</v>
      </c>
      <c r="I556" s="394">
        <v>259</v>
      </c>
      <c r="J556" s="396">
        <f t="shared" si="199"/>
        <v>-160</v>
      </c>
      <c r="K556" s="411">
        <f t="shared" si="196"/>
        <v>-0.381861575178998</v>
      </c>
      <c r="L556" s="396">
        <v>447</v>
      </c>
    </row>
    <row r="557" s="210" customFormat="1" ht="15.75" spans="1:12">
      <c r="A557" s="428">
        <v>211</v>
      </c>
      <c r="B557" s="385" t="s">
        <v>559</v>
      </c>
      <c r="C557" s="386">
        <f>C558+C568+C572+C581+C588+C595+C601+C602+C603+C604+C606+C612+C613+C614+C615</f>
        <v>1274</v>
      </c>
      <c r="D557" s="386">
        <f>D558+D568+D572+D581+D588+D595+D601+D602+D603+D604+D606+D612+D613+D614+D615</f>
        <v>2133</v>
      </c>
      <c r="E557" s="386">
        <v>2049</v>
      </c>
      <c r="F557" s="387">
        <f t="shared" si="200"/>
        <v>0.960618846694796</v>
      </c>
      <c r="G557" s="391">
        <f t="shared" si="201"/>
        <v>751</v>
      </c>
      <c r="H557" s="388">
        <f t="shared" si="202"/>
        <v>0.578582434514638</v>
      </c>
      <c r="I557" s="386">
        <f>I558+I568+I572+I581+I588+I595+I601+I602+I603+I604+I606+I612+I613+I614+I615</f>
        <v>457</v>
      </c>
      <c r="J557" s="386">
        <f t="shared" si="199"/>
        <v>-817</v>
      </c>
      <c r="K557" s="409">
        <f t="shared" si="196"/>
        <v>-0.641287284144427</v>
      </c>
      <c r="L557" s="386">
        <f>L558+L568+L572+L581+L588+L595+L601+L602+L603+L604+L606+L612+L613+L614+L615</f>
        <v>1298</v>
      </c>
    </row>
    <row r="558" s="356" customFormat="1" ht="15.75" spans="1:12">
      <c r="A558" s="389">
        <v>21101</v>
      </c>
      <c r="B558" s="390" t="s">
        <v>560</v>
      </c>
      <c r="C558" s="391">
        <f>SUM(C559:C567)</f>
        <v>0</v>
      </c>
      <c r="D558" s="391">
        <f>SUM(D559:D567)</f>
        <v>0</v>
      </c>
      <c r="E558" s="391">
        <v>0</v>
      </c>
      <c r="F558" s="387"/>
      <c r="G558" s="391">
        <f t="shared" si="201"/>
        <v>-24</v>
      </c>
      <c r="H558" s="388">
        <f t="shared" si="202"/>
        <v>-1</v>
      </c>
      <c r="I558" s="391">
        <f>SUM(I559:I567)</f>
        <v>0</v>
      </c>
      <c r="J558" s="386"/>
      <c r="K558" s="409" t="str">
        <f t="shared" si="196"/>
        <v/>
      </c>
      <c r="L558" s="391">
        <f>SUM(L559:L567)</f>
        <v>24</v>
      </c>
    </row>
    <row r="559" s="356" customFormat="1" ht="15.75" spans="1:12">
      <c r="A559" s="446">
        <v>2110101</v>
      </c>
      <c r="B559" s="400" t="s">
        <v>153</v>
      </c>
      <c r="C559" s="395"/>
      <c r="D559" s="395"/>
      <c r="E559" s="396"/>
      <c r="F559" s="387"/>
      <c r="G559" s="391"/>
      <c r="H559" s="398" t="e">
        <f t="shared" si="202"/>
        <v>#DIV/0!</v>
      </c>
      <c r="I559" s="394" t="s">
        <v>156</v>
      </c>
      <c r="J559" s="396" t="str">
        <f t="shared" ref="J559:J594" si="203">IFERROR(I559-C559,"")</f>
        <v/>
      </c>
      <c r="K559" s="411" t="str">
        <f t="shared" si="196"/>
        <v/>
      </c>
      <c r="L559" s="396"/>
    </row>
    <row r="560" s="356" customFormat="1" ht="15.75" spans="1:12">
      <c r="A560" s="446">
        <v>2110102</v>
      </c>
      <c r="B560" s="400" t="s">
        <v>154</v>
      </c>
      <c r="C560" s="395"/>
      <c r="D560" s="395"/>
      <c r="E560" s="396"/>
      <c r="F560" s="387"/>
      <c r="G560" s="391"/>
      <c r="H560" s="398"/>
      <c r="I560" s="394" t="s">
        <v>156</v>
      </c>
      <c r="J560" s="396" t="str">
        <f t="shared" si="203"/>
        <v/>
      </c>
      <c r="K560" s="411" t="str">
        <f t="shared" si="196"/>
        <v/>
      </c>
      <c r="L560" s="396"/>
    </row>
    <row r="561" s="356" customFormat="1" ht="15.75" spans="1:12">
      <c r="A561" s="446">
        <v>2110103</v>
      </c>
      <c r="B561" s="400" t="s">
        <v>155</v>
      </c>
      <c r="C561" s="395"/>
      <c r="D561" s="395"/>
      <c r="E561" s="396"/>
      <c r="F561" s="387"/>
      <c r="G561" s="391"/>
      <c r="H561" s="398"/>
      <c r="I561" s="394" t="s">
        <v>156</v>
      </c>
      <c r="J561" s="396" t="str">
        <f t="shared" si="203"/>
        <v/>
      </c>
      <c r="K561" s="411" t="str">
        <f t="shared" si="196"/>
        <v/>
      </c>
      <c r="L561" s="396"/>
    </row>
    <row r="562" s="356" customFormat="1" ht="15.75" spans="1:12">
      <c r="A562" s="446">
        <v>2110104</v>
      </c>
      <c r="B562" s="400" t="s">
        <v>561</v>
      </c>
      <c r="C562" s="395"/>
      <c r="D562" s="395"/>
      <c r="E562" s="396"/>
      <c r="F562" s="387"/>
      <c r="G562" s="391"/>
      <c r="H562" s="398"/>
      <c r="I562" s="394" t="s">
        <v>156</v>
      </c>
      <c r="J562" s="396" t="str">
        <f t="shared" si="203"/>
        <v/>
      </c>
      <c r="K562" s="411" t="str">
        <f t="shared" si="196"/>
        <v/>
      </c>
      <c r="L562" s="396"/>
    </row>
    <row r="563" s="356" customFormat="1" ht="15.75" spans="1:12">
      <c r="A563" s="446">
        <v>2110105</v>
      </c>
      <c r="B563" s="400" t="s">
        <v>562</v>
      </c>
      <c r="C563" s="395"/>
      <c r="D563" s="395"/>
      <c r="E563" s="396"/>
      <c r="F563" s="387"/>
      <c r="G563" s="391"/>
      <c r="H563" s="398"/>
      <c r="I563" s="394" t="s">
        <v>156</v>
      </c>
      <c r="J563" s="396" t="str">
        <f t="shared" si="203"/>
        <v/>
      </c>
      <c r="K563" s="411" t="str">
        <f t="shared" si="196"/>
        <v/>
      </c>
      <c r="L563" s="396"/>
    </row>
    <row r="564" s="356" customFormat="1" ht="15.75" spans="1:12">
      <c r="A564" s="446">
        <v>2110106</v>
      </c>
      <c r="B564" s="400" t="s">
        <v>563</v>
      </c>
      <c r="C564" s="395"/>
      <c r="D564" s="395"/>
      <c r="E564" s="396"/>
      <c r="F564" s="387"/>
      <c r="G564" s="391"/>
      <c r="H564" s="398"/>
      <c r="I564" s="394" t="s">
        <v>156</v>
      </c>
      <c r="J564" s="396" t="str">
        <f t="shared" si="203"/>
        <v/>
      </c>
      <c r="K564" s="411" t="str">
        <f t="shared" si="196"/>
        <v/>
      </c>
      <c r="L564" s="396"/>
    </row>
    <row r="565" s="356" customFormat="1" ht="15.75" spans="1:12">
      <c r="A565" s="446">
        <v>2110107</v>
      </c>
      <c r="B565" s="400" t="s">
        <v>564</v>
      </c>
      <c r="C565" s="395"/>
      <c r="D565" s="395"/>
      <c r="E565" s="396"/>
      <c r="F565" s="387"/>
      <c r="G565" s="391"/>
      <c r="H565" s="398"/>
      <c r="I565" s="394" t="s">
        <v>156</v>
      </c>
      <c r="J565" s="396" t="str">
        <f t="shared" si="203"/>
        <v/>
      </c>
      <c r="K565" s="411" t="str">
        <f t="shared" si="196"/>
        <v/>
      </c>
      <c r="L565" s="396"/>
    </row>
    <row r="566" s="356" customFormat="1" ht="15.75" spans="1:12">
      <c r="A566" s="446">
        <v>2110108</v>
      </c>
      <c r="B566" s="400" t="s">
        <v>565</v>
      </c>
      <c r="C566" s="395"/>
      <c r="D566" s="395"/>
      <c r="E566" s="396"/>
      <c r="F566" s="387"/>
      <c r="G566" s="391"/>
      <c r="H566" s="398"/>
      <c r="I566" s="394" t="s">
        <v>156</v>
      </c>
      <c r="J566" s="396" t="str">
        <f t="shared" si="203"/>
        <v/>
      </c>
      <c r="K566" s="411" t="str">
        <f t="shared" si="196"/>
        <v/>
      </c>
      <c r="L566" s="396"/>
    </row>
    <row r="567" s="356" customFormat="1" ht="15.75" spans="1:12">
      <c r="A567" s="446">
        <v>2110199</v>
      </c>
      <c r="B567" s="400" t="s">
        <v>566</v>
      </c>
      <c r="C567" s="395"/>
      <c r="D567" s="395"/>
      <c r="E567" s="396"/>
      <c r="F567" s="387"/>
      <c r="G567" s="395">
        <f t="shared" ref="G567:G572" si="204">E567-L567</f>
        <v>-24</v>
      </c>
      <c r="H567" s="398">
        <f t="shared" ref="H567:H572" si="205">G567/L567</f>
        <v>-1</v>
      </c>
      <c r="I567" s="394" t="s">
        <v>156</v>
      </c>
      <c r="J567" s="396" t="str">
        <f t="shared" si="203"/>
        <v/>
      </c>
      <c r="K567" s="411" t="str">
        <f t="shared" si="196"/>
        <v/>
      </c>
      <c r="L567" s="396">
        <v>24</v>
      </c>
    </row>
    <row r="568" s="356" customFormat="1" ht="15.75" spans="1:12">
      <c r="A568" s="389">
        <v>21102</v>
      </c>
      <c r="B568" s="390" t="s">
        <v>567</v>
      </c>
      <c r="C568" s="391">
        <f>SUM(C569:C571)</f>
        <v>130</v>
      </c>
      <c r="D568" s="391">
        <f>SUM(D569:D571)</f>
        <v>149</v>
      </c>
      <c r="E568" s="391">
        <v>142</v>
      </c>
      <c r="F568" s="387">
        <f t="shared" ref="F568:F572" si="206">E568/D568</f>
        <v>0.953020134228188</v>
      </c>
      <c r="G568" s="391">
        <f t="shared" si="204"/>
        <v>77</v>
      </c>
      <c r="H568" s="388">
        <f t="shared" si="205"/>
        <v>1.18461538461538</v>
      </c>
      <c r="I568" s="391">
        <f>SUM(I569:I571)</f>
        <v>120</v>
      </c>
      <c r="J568" s="386">
        <f t="shared" si="203"/>
        <v>-10</v>
      </c>
      <c r="K568" s="409">
        <f t="shared" si="196"/>
        <v>-0.0769230769230769</v>
      </c>
      <c r="L568" s="391">
        <f>SUM(L569:L571)</f>
        <v>65</v>
      </c>
    </row>
    <row r="569" s="356" customFormat="1" ht="15.75" spans="1:12">
      <c r="A569" s="446">
        <v>2110203</v>
      </c>
      <c r="B569" s="400" t="s">
        <v>568</v>
      </c>
      <c r="C569" s="391"/>
      <c r="D569" s="391"/>
      <c r="E569" s="396"/>
      <c r="F569" s="387"/>
      <c r="G569" s="391"/>
      <c r="H569" s="388"/>
      <c r="I569" s="394" t="s">
        <v>156</v>
      </c>
      <c r="J569" s="396" t="str">
        <f t="shared" si="203"/>
        <v/>
      </c>
      <c r="K569" s="411" t="str">
        <f t="shared" si="196"/>
        <v/>
      </c>
      <c r="L569" s="396"/>
    </row>
    <row r="570" s="356" customFormat="1" ht="15.75" spans="1:12">
      <c r="A570" s="446">
        <v>2110204</v>
      </c>
      <c r="B570" s="400" t="s">
        <v>569</v>
      </c>
      <c r="C570" s="391"/>
      <c r="D570" s="391"/>
      <c r="E570" s="396"/>
      <c r="F570" s="387"/>
      <c r="G570" s="391"/>
      <c r="H570" s="388"/>
      <c r="I570" s="394" t="s">
        <v>156</v>
      </c>
      <c r="J570" s="396" t="str">
        <f t="shared" si="203"/>
        <v/>
      </c>
      <c r="K570" s="411" t="str">
        <f t="shared" si="196"/>
        <v/>
      </c>
      <c r="L570" s="396"/>
    </row>
    <row r="571" s="356" customFormat="1" ht="15" spans="1:12">
      <c r="A571" s="446">
        <v>2110299</v>
      </c>
      <c r="B571" s="400" t="s">
        <v>570</v>
      </c>
      <c r="C571" s="395">
        <v>130</v>
      </c>
      <c r="D571" s="395">
        <v>149</v>
      </c>
      <c r="E571" s="396">
        <v>142</v>
      </c>
      <c r="F571" s="397">
        <f t="shared" si="206"/>
        <v>0.953020134228188</v>
      </c>
      <c r="G571" s="395">
        <f t="shared" si="204"/>
        <v>77</v>
      </c>
      <c r="H571" s="398">
        <f t="shared" si="205"/>
        <v>1.18461538461538</v>
      </c>
      <c r="I571" s="394">
        <v>120</v>
      </c>
      <c r="J571" s="396">
        <f t="shared" si="203"/>
        <v>-10</v>
      </c>
      <c r="K571" s="411">
        <f t="shared" si="196"/>
        <v>-0.0769230769230769</v>
      </c>
      <c r="L571" s="396">
        <v>65</v>
      </c>
    </row>
    <row r="572" s="356" customFormat="1" ht="15.75" spans="1:12">
      <c r="A572" s="389">
        <v>21103</v>
      </c>
      <c r="B572" s="390" t="s">
        <v>571</v>
      </c>
      <c r="C572" s="391">
        <f>SUM(C573:C580)</f>
        <v>142</v>
      </c>
      <c r="D572" s="391">
        <f>SUM(D573:D580)</f>
        <v>429</v>
      </c>
      <c r="E572" s="391">
        <v>404</v>
      </c>
      <c r="F572" s="387">
        <f t="shared" si="206"/>
        <v>0.941724941724942</v>
      </c>
      <c r="G572" s="391">
        <f t="shared" si="204"/>
        <v>-197</v>
      </c>
      <c r="H572" s="388">
        <f t="shared" si="205"/>
        <v>-0.327787021630616</v>
      </c>
      <c r="I572" s="391">
        <f>SUM(I573:I580)</f>
        <v>133</v>
      </c>
      <c r="J572" s="386">
        <f t="shared" si="203"/>
        <v>-9</v>
      </c>
      <c r="K572" s="409">
        <f t="shared" si="196"/>
        <v>-0.0633802816901408</v>
      </c>
      <c r="L572" s="391">
        <f>SUM(L573:L580)</f>
        <v>601</v>
      </c>
    </row>
    <row r="573" s="356" customFormat="1" ht="15.75" spans="1:12">
      <c r="A573" s="446">
        <v>2110301</v>
      </c>
      <c r="B573" s="400" t="s">
        <v>572</v>
      </c>
      <c r="C573" s="395"/>
      <c r="D573" s="395"/>
      <c r="E573" s="396"/>
      <c r="F573" s="387"/>
      <c r="G573" s="391"/>
      <c r="H573" s="388"/>
      <c r="I573" s="394" t="s">
        <v>156</v>
      </c>
      <c r="J573" s="396" t="str">
        <f t="shared" si="203"/>
        <v/>
      </c>
      <c r="K573" s="411" t="str">
        <f t="shared" si="196"/>
        <v/>
      </c>
      <c r="L573" s="396"/>
    </row>
    <row r="574" s="356" customFormat="1" ht="15" spans="1:12">
      <c r="A574" s="446">
        <v>2110302</v>
      </c>
      <c r="B574" s="400" t="s">
        <v>573</v>
      </c>
      <c r="C574" s="395">
        <v>75</v>
      </c>
      <c r="D574" s="395">
        <v>317</v>
      </c>
      <c r="E574" s="396">
        <v>300</v>
      </c>
      <c r="F574" s="397">
        <f>E574/D574</f>
        <v>0.946372239747634</v>
      </c>
      <c r="G574" s="395">
        <f>E574-L574</f>
        <v>146</v>
      </c>
      <c r="H574" s="398">
        <f>G574/L574</f>
        <v>0.948051948051948</v>
      </c>
      <c r="I574" s="394">
        <v>133</v>
      </c>
      <c r="J574" s="396">
        <f t="shared" si="203"/>
        <v>58</v>
      </c>
      <c r="K574" s="411">
        <f t="shared" si="196"/>
        <v>0.773333333333333</v>
      </c>
      <c r="L574" s="396">
        <v>154</v>
      </c>
    </row>
    <row r="575" s="356" customFormat="1" ht="15" spans="1:12">
      <c r="A575" s="446">
        <v>2110303</v>
      </c>
      <c r="B575" s="400" t="s">
        <v>574</v>
      </c>
      <c r="C575" s="395"/>
      <c r="D575" s="395"/>
      <c r="E575" s="396"/>
      <c r="F575" s="397"/>
      <c r="G575" s="395"/>
      <c r="H575" s="398"/>
      <c r="I575" s="394" t="s">
        <v>156</v>
      </c>
      <c r="J575" s="396" t="str">
        <f t="shared" si="203"/>
        <v/>
      </c>
      <c r="K575" s="411" t="str">
        <f t="shared" si="196"/>
        <v/>
      </c>
      <c r="L575" s="396"/>
    </row>
    <row r="576" s="356" customFormat="1" ht="15" spans="1:12">
      <c r="A576" s="446">
        <v>2110304</v>
      </c>
      <c r="B576" s="400" t="s">
        <v>575</v>
      </c>
      <c r="C576" s="395"/>
      <c r="D576" s="395">
        <v>2</v>
      </c>
      <c r="E576" s="396">
        <v>2</v>
      </c>
      <c r="F576" s="397">
        <f t="shared" ref="F576:F583" si="207">E576/D576</f>
        <v>1</v>
      </c>
      <c r="G576" s="395">
        <f t="shared" ref="G576:G583" si="208">E576-L576</f>
        <v>2</v>
      </c>
      <c r="H576" s="398" t="e">
        <f t="shared" ref="H576:H583" si="209">G576/L576</f>
        <v>#DIV/0!</v>
      </c>
      <c r="I576" s="394" t="s">
        <v>156</v>
      </c>
      <c r="J576" s="396" t="str">
        <f t="shared" si="203"/>
        <v/>
      </c>
      <c r="K576" s="411" t="str">
        <f t="shared" si="196"/>
        <v/>
      </c>
      <c r="L576" s="396"/>
    </row>
    <row r="577" s="356" customFormat="1" ht="15.75" spans="1:12">
      <c r="A577" s="446">
        <v>2110305</v>
      </c>
      <c r="B577" s="400" t="s">
        <v>576</v>
      </c>
      <c r="C577" s="395"/>
      <c r="D577" s="395"/>
      <c r="E577" s="396"/>
      <c r="F577" s="387"/>
      <c r="G577" s="391"/>
      <c r="H577" s="388"/>
      <c r="I577" s="394" t="s">
        <v>156</v>
      </c>
      <c r="J577" s="396" t="str">
        <f t="shared" si="203"/>
        <v/>
      </c>
      <c r="K577" s="411" t="str">
        <f t="shared" si="196"/>
        <v/>
      </c>
      <c r="L577" s="396"/>
    </row>
    <row r="578" s="356" customFormat="1" ht="15.75" spans="1:12">
      <c r="A578" s="446">
        <v>2110306</v>
      </c>
      <c r="B578" s="400" t="s">
        <v>577</v>
      </c>
      <c r="C578" s="395"/>
      <c r="D578" s="395"/>
      <c r="E578" s="396"/>
      <c r="F578" s="387"/>
      <c r="G578" s="391"/>
      <c r="H578" s="388"/>
      <c r="I578" s="394" t="s">
        <v>156</v>
      </c>
      <c r="J578" s="396" t="str">
        <f t="shared" si="203"/>
        <v/>
      </c>
      <c r="K578" s="411" t="str">
        <f t="shared" si="196"/>
        <v/>
      </c>
      <c r="L578" s="396"/>
    </row>
    <row r="579" s="356" customFormat="1" ht="15.75" spans="1:12">
      <c r="A579" s="446">
        <v>2110307</v>
      </c>
      <c r="B579" s="400" t="s">
        <v>578</v>
      </c>
      <c r="C579" s="395"/>
      <c r="D579" s="395"/>
      <c r="E579" s="396"/>
      <c r="F579" s="387"/>
      <c r="G579" s="391"/>
      <c r="H579" s="388"/>
      <c r="I579" s="394" t="s">
        <v>156</v>
      </c>
      <c r="J579" s="396" t="str">
        <f t="shared" si="203"/>
        <v/>
      </c>
      <c r="K579" s="411" t="str">
        <f t="shared" si="196"/>
        <v/>
      </c>
      <c r="L579" s="396"/>
    </row>
    <row r="580" s="356" customFormat="1" ht="15" spans="1:12">
      <c r="A580" s="446">
        <v>2110399</v>
      </c>
      <c r="B580" s="400" t="s">
        <v>579</v>
      </c>
      <c r="C580" s="395">
        <v>67</v>
      </c>
      <c r="D580" s="395">
        <v>110</v>
      </c>
      <c r="E580" s="396">
        <v>102</v>
      </c>
      <c r="F580" s="397">
        <f t="shared" si="207"/>
        <v>0.927272727272727</v>
      </c>
      <c r="G580" s="395">
        <f t="shared" si="208"/>
        <v>-345</v>
      </c>
      <c r="H580" s="398">
        <f t="shared" si="209"/>
        <v>-0.771812080536913</v>
      </c>
      <c r="I580" s="394" t="s">
        <v>156</v>
      </c>
      <c r="J580" s="396" t="str">
        <f t="shared" si="203"/>
        <v/>
      </c>
      <c r="K580" s="411" t="str">
        <f t="shared" si="196"/>
        <v/>
      </c>
      <c r="L580" s="396">
        <v>447</v>
      </c>
    </row>
    <row r="581" s="356" customFormat="1" ht="15.75" spans="1:12">
      <c r="A581" s="389">
        <v>21104</v>
      </c>
      <c r="B581" s="390" t="s">
        <v>580</v>
      </c>
      <c r="C581" s="413">
        <f>SUM(C582:C587)</f>
        <v>301</v>
      </c>
      <c r="D581" s="413">
        <f>SUM(D582:D587)</f>
        <v>301</v>
      </c>
      <c r="E581" s="413">
        <v>282</v>
      </c>
      <c r="F581" s="387">
        <f t="shared" si="207"/>
        <v>0.93687707641196</v>
      </c>
      <c r="G581" s="391">
        <f t="shared" si="208"/>
        <v>-65</v>
      </c>
      <c r="H581" s="388">
        <f t="shared" si="209"/>
        <v>-0.187319884726225</v>
      </c>
      <c r="I581" s="413">
        <f>SUM(I582:I587)</f>
        <v>60</v>
      </c>
      <c r="J581" s="386">
        <f t="shared" si="203"/>
        <v>-241</v>
      </c>
      <c r="K581" s="409">
        <f t="shared" si="196"/>
        <v>-0.800664451827243</v>
      </c>
      <c r="L581" s="413">
        <f>SUM(L582:L587)</f>
        <v>347</v>
      </c>
    </row>
    <row r="582" s="356" customFormat="1" ht="15" spans="1:12">
      <c r="A582" s="446">
        <v>2110401</v>
      </c>
      <c r="B582" s="400" t="s">
        <v>581</v>
      </c>
      <c r="C582" s="419">
        <v>121</v>
      </c>
      <c r="D582" s="396">
        <v>121</v>
      </c>
      <c r="E582" s="396">
        <v>102</v>
      </c>
      <c r="F582" s="397">
        <f t="shared" si="207"/>
        <v>0.84297520661157</v>
      </c>
      <c r="G582" s="395">
        <f t="shared" si="208"/>
        <v>-8</v>
      </c>
      <c r="H582" s="398">
        <f t="shared" si="209"/>
        <v>-0.0727272727272727</v>
      </c>
      <c r="I582" s="394">
        <v>54</v>
      </c>
      <c r="J582" s="396">
        <f t="shared" si="203"/>
        <v>-67</v>
      </c>
      <c r="K582" s="411">
        <f t="shared" si="196"/>
        <v>-0.553719008264463</v>
      </c>
      <c r="L582" s="396">
        <v>110</v>
      </c>
    </row>
    <row r="583" s="356" customFormat="1" ht="15" spans="1:12">
      <c r="A583" s="446">
        <v>2110402</v>
      </c>
      <c r="B583" s="400" t="s">
        <v>582</v>
      </c>
      <c r="C583" s="419">
        <v>180</v>
      </c>
      <c r="D583" s="396">
        <v>180</v>
      </c>
      <c r="E583" s="396">
        <v>180</v>
      </c>
      <c r="F583" s="397">
        <f t="shared" si="207"/>
        <v>1</v>
      </c>
      <c r="G583" s="395">
        <f t="shared" si="208"/>
        <v>-38</v>
      </c>
      <c r="H583" s="398">
        <f t="shared" si="209"/>
        <v>-0.174311926605505</v>
      </c>
      <c r="I583" s="394" t="s">
        <v>156</v>
      </c>
      <c r="J583" s="396" t="str">
        <f t="shared" si="203"/>
        <v/>
      </c>
      <c r="K583" s="411" t="str">
        <f t="shared" si="196"/>
        <v/>
      </c>
      <c r="L583" s="396">
        <v>218</v>
      </c>
    </row>
    <row r="584" s="356" customFormat="1" ht="15" spans="1:12">
      <c r="A584" s="446">
        <v>2110404</v>
      </c>
      <c r="B584" s="400" t="s">
        <v>583</v>
      </c>
      <c r="C584" s="419"/>
      <c r="D584" s="396"/>
      <c r="E584" s="396"/>
      <c r="F584" s="397"/>
      <c r="G584" s="395"/>
      <c r="H584" s="398"/>
      <c r="I584" s="394" t="s">
        <v>156</v>
      </c>
      <c r="J584" s="396" t="str">
        <f t="shared" si="203"/>
        <v/>
      </c>
      <c r="K584" s="411" t="str">
        <f t="shared" si="196"/>
        <v/>
      </c>
      <c r="L584" s="396"/>
    </row>
    <row r="585" s="356" customFormat="1" ht="15" spans="1:12">
      <c r="A585" s="446">
        <v>2110405</v>
      </c>
      <c r="B585" s="400" t="s">
        <v>584</v>
      </c>
      <c r="C585" s="419"/>
      <c r="D585" s="396"/>
      <c r="E585" s="396"/>
      <c r="F585" s="397"/>
      <c r="G585" s="395"/>
      <c r="H585" s="398"/>
      <c r="I585" s="394" t="s">
        <v>156</v>
      </c>
      <c r="J585" s="396" t="str">
        <f t="shared" si="203"/>
        <v/>
      </c>
      <c r="K585" s="411" t="str">
        <f t="shared" si="196"/>
        <v/>
      </c>
      <c r="L585" s="396"/>
    </row>
    <row r="586" s="356" customFormat="1" ht="15" spans="1:12">
      <c r="A586" s="446">
        <v>2110406</v>
      </c>
      <c r="B586" s="400" t="s">
        <v>585</v>
      </c>
      <c r="C586" s="419"/>
      <c r="D586" s="396"/>
      <c r="E586" s="396"/>
      <c r="F586" s="397"/>
      <c r="G586" s="395"/>
      <c r="H586" s="398"/>
      <c r="I586" s="394">
        <v>6</v>
      </c>
      <c r="J586" s="396">
        <f t="shared" si="203"/>
        <v>6</v>
      </c>
      <c r="K586" s="411" t="str">
        <f t="shared" si="196"/>
        <v/>
      </c>
      <c r="L586" s="396"/>
    </row>
    <row r="587" s="356" customFormat="1" ht="15" spans="1:12">
      <c r="A587" s="446">
        <v>2110499</v>
      </c>
      <c r="B587" s="400" t="s">
        <v>586</v>
      </c>
      <c r="C587" s="419"/>
      <c r="D587" s="396"/>
      <c r="E587" s="396"/>
      <c r="F587" s="397"/>
      <c r="G587" s="395">
        <f t="shared" ref="G587:G589" si="210">E587-L587</f>
        <v>-19</v>
      </c>
      <c r="H587" s="398">
        <f>G587/L587</f>
        <v>-1</v>
      </c>
      <c r="I587" s="394" t="s">
        <v>156</v>
      </c>
      <c r="J587" s="396" t="str">
        <f t="shared" si="203"/>
        <v/>
      </c>
      <c r="K587" s="411" t="str">
        <f t="shared" si="196"/>
        <v/>
      </c>
      <c r="L587" s="396">
        <v>19</v>
      </c>
    </row>
    <row r="588" s="356" customFormat="1" ht="15.75" spans="1:12">
      <c r="A588" s="389">
        <v>21105</v>
      </c>
      <c r="B588" s="390" t="s">
        <v>587</v>
      </c>
      <c r="C588" s="413">
        <f>SUM(C589:C594)</f>
        <v>671</v>
      </c>
      <c r="D588" s="413">
        <f>SUM(D589:D594)</f>
        <v>984</v>
      </c>
      <c r="E588" s="413">
        <v>980</v>
      </c>
      <c r="F588" s="387">
        <f t="shared" ref="F588:F593" si="211">E588/D588</f>
        <v>0.995934959349594</v>
      </c>
      <c r="G588" s="391">
        <f t="shared" si="210"/>
        <v>980</v>
      </c>
      <c r="H588" s="388"/>
      <c r="I588" s="413">
        <f>SUM(I589:I594)</f>
        <v>144</v>
      </c>
      <c r="J588" s="386">
        <f t="shared" si="203"/>
        <v>-527</v>
      </c>
      <c r="K588" s="409">
        <f t="shared" si="196"/>
        <v>-0.785394932935917</v>
      </c>
      <c r="L588" s="413">
        <f>SUM(L589:L594)</f>
        <v>0</v>
      </c>
    </row>
    <row r="589" s="356" customFormat="1" ht="15.75" spans="1:12">
      <c r="A589" s="446">
        <v>2110501</v>
      </c>
      <c r="B589" s="400" t="s">
        <v>588</v>
      </c>
      <c r="C589" s="419">
        <v>124</v>
      </c>
      <c r="D589" s="395">
        <v>49</v>
      </c>
      <c r="E589" s="396">
        <v>45</v>
      </c>
      <c r="F589" s="397">
        <f t="shared" si="211"/>
        <v>0.918367346938776</v>
      </c>
      <c r="G589" s="395">
        <f t="shared" si="210"/>
        <v>45</v>
      </c>
      <c r="H589" s="388"/>
      <c r="I589" s="394">
        <v>119</v>
      </c>
      <c r="J589" s="396">
        <f t="shared" si="203"/>
        <v>-5</v>
      </c>
      <c r="K589" s="411">
        <f t="shared" si="196"/>
        <v>-0.0403225806451613</v>
      </c>
      <c r="L589" s="396"/>
    </row>
    <row r="590" s="356" customFormat="1" ht="15.75" spans="1:12">
      <c r="A590" s="446">
        <v>2110502</v>
      </c>
      <c r="B590" s="400" t="s">
        <v>589</v>
      </c>
      <c r="C590" s="419"/>
      <c r="D590" s="391"/>
      <c r="E590" s="396"/>
      <c r="F590" s="387"/>
      <c r="G590" s="391"/>
      <c r="H590" s="388"/>
      <c r="I590" s="394" t="s">
        <v>156</v>
      </c>
      <c r="J590" s="396" t="str">
        <f t="shared" si="203"/>
        <v/>
      </c>
      <c r="K590" s="411" t="str">
        <f t="shared" si="196"/>
        <v/>
      </c>
      <c r="L590" s="396"/>
    </row>
    <row r="591" s="356" customFormat="1" ht="15.75" spans="1:12">
      <c r="A591" s="446">
        <v>2110503</v>
      </c>
      <c r="B591" s="400" t="s">
        <v>590</v>
      </c>
      <c r="C591" s="419"/>
      <c r="D591" s="391"/>
      <c r="E591" s="396"/>
      <c r="F591" s="387"/>
      <c r="G591" s="391"/>
      <c r="H591" s="388"/>
      <c r="I591" s="394" t="s">
        <v>156</v>
      </c>
      <c r="J591" s="396" t="str">
        <f t="shared" si="203"/>
        <v/>
      </c>
      <c r="K591" s="411" t="str">
        <f t="shared" si="196"/>
        <v/>
      </c>
      <c r="L591" s="396"/>
    </row>
    <row r="592" s="356" customFormat="1" ht="15.75" spans="1:12">
      <c r="A592" s="446">
        <v>2110506</v>
      </c>
      <c r="B592" s="400" t="s">
        <v>591</v>
      </c>
      <c r="C592" s="419"/>
      <c r="D592" s="391"/>
      <c r="E592" s="396"/>
      <c r="F592" s="387"/>
      <c r="G592" s="391"/>
      <c r="H592" s="388"/>
      <c r="I592" s="394" t="s">
        <v>156</v>
      </c>
      <c r="J592" s="396" t="str">
        <f t="shared" si="203"/>
        <v/>
      </c>
      <c r="K592" s="411" t="str">
        <f t="shared" si="196"/>
        <v/>
      </c>
      <c r="L592" s="396"/>
    </row>
    <row r="593" s="356" customFormat="1" ht="15.75" spans="1:12">
      <c r="A593" s="446">
        <v>2110507</v>
      </c>
      <c r="B593" s="400" t="s">
        <v>592</v>
      </c>
      <c r="C593" s="419">
        <v>547</v>
      </c>
      <c r="D593" s="395">
        <v>935</v>
      </c>
      <c r="E593" s="396">
        <v>935</v>
      </c>
      <c r="F593" s="397">
        <f t="shared" si="211"/>
        <v>1</v>
      </c>
      <c r="G593" s="395">
        <f>E593-L593</f>
        <v>935</v>
      </c>
      <c r="H593" s="388"/>
      <c r="I593" s="394">
        <v>25</v>
      </c>
      <c r="J593" s="396">
        <f t="shared" si="203"/>
        <v>-522</v>
      </c>
      <c r="K593" s="411">
        <f t="shared" si="196"/>
        <v>-0.954296160877514</v>
      </c>
      <c r="L593" s="396"/>
    </row>
    <row r="594" s="356" customFormat="1" ht="15.75" spans="1:12">
      <c r="A594" s="446">
        <v>2110599</v>
      </c>
      <c r="B594" s="400" t="s">
        <v>593</v>
      </c>
      <c r="C594" s="419">
        <v>0</v>
      </c>
      <c r="D594" s="391"/>
      <c r="E594" s="396"/>
      <c r="F594" s="387"/>
      <c r="G594" s="391"/>
      <c r="H594" s="388"/>
      <c r="I594" s="394" t="s">
        <v>156</v>
      </c>
      <c r="J594" s="396" t="str">
        <f t="shared" si="203"/>
        <v/>
      </c>
      <c r="K594" s="411" t="str">
        <f t="shared" si="196"/>
        <v/>
      </c>
      <c r="L594" s="396"/>
    </row>
    <row r="595" s="356" customFormat="1" ht="15.75" spans="1:12">
      <c r="A595" s="389">
        <v>21106</v>
      </c>
      <c r="B595" s="390" t="s">
        <v>594</v>
      </c>
      <c r="C595" s="391">
        <f>SUM(C596:C600)</f>
        <v>0</v>
      </c>
      <c r="D595" s="391">
        <f>SUM(D596:D600)</f>
        <v>0</v>
      </c>
      <c r="E595" s="391"/>
      <c r="F595" s="387"/>
      <c r="G595" s="391"/>
      <c r="H595" s="388" t="e">
        <f>G595/L595</f>
        <v>#DIV/0!</v>
      </c>
      <c r="I595" s="391">
        <f>SUM(I596:I600)</f>
        <v>0</v>
      </c>
      <c r="J595" s="386"/>
      <c r="K595" s="409" t="str">
        <f t="shared" si="196"/>
        <v/>
      </c>
      <c r="L595" s="391">
        <f>SUM(L596:L600)</f>
        <v>0</v>
      </c>
    </row>
    <row r="596" s="356" customFormat="1" ht="15.75" spans="1:12">
      <c r="A596" s="446">
        <v>2110602</v>
      </c>
      <c r="B596" s="400" t="s">
        <v>595</v>
      </c>
      <c r="C596" s="395"/>
      <c r="D596" s="395"/>
      <c r="E596" s="396"/>
      <c r="F596" s="387"/>
      <c r="G596" s="391"/>
      <c r="H596" s="388"/>
      <c r="I596" s="394" t="s">
        <v>156</v>
      </c>
      <c r="J596" s="396" t="str">
        <f t="shared" ref="J596:J600" si="212">IFERROR(I596-C596,"")</f>
        <v/>
      </c>
      <c r="K596" s="411" t="str">
        <f t="shared" si="196"/>
        <v/>
      </c>
      <c r="L596" s="396"/>
    </row>
    <row r="597" s="356" customFormat="1" ht="15.75" spans="1:12">
      <c r="A597" s="446">
        <v>2110603</v>
      </c>
      <c r="B597" s="400" t="s">
        <v>596</v>
      </c>
      <c r="C597" s="395"/>
      <c r="D597" s="395"/>
      <c r="E597" s="396"/>
      <c r="F597" s="387"/>
      <c r="G597" s="391"/>
      <c r="H597" s="388"/>
      <c r="I597" s="394" t="s">
        <v>156</v>
      </c>
      <c r="J597" s="396" t="str">
        <f t="shared" si="212"/>
        <v/>
      </c>
      <c r="K597" s="411" t="str">
        <f t="shared" si="196"/>
        <v/>
      </c>
      <c r="L597" s="396"/>
    </row>
    <row r="598" s="356" customFormat="1" ht="15.75" spans="1:12">
      <c r="A598" s="446">
        <v>2110604</v>
      </c>
      <c r="B598" s="400" t="s">
        <v>597</v>
      </c>
      <c r="C598" s="395"/>
      <c r="D598" s="395"/>
      <c r="E598" s="396"/>
      <c r="F598" s="387"/>
      <c r="G598" s="391"/>
      <c r="H598" s="388"/>
      <c r="I598" s="394" t="s">
        <v>156</v>
      </c>
      <c r="J598" s="396" t="str">
        <f t="shared" si="212"/>
        <v/>
      </c>
      <c r="K598" s="411" t="str">
        <f t="shared" si="196"/>
        <v/>
      </c>
      <c r="L598" s="396"/>
    </row>
    <row r="599" s="356" customFormat="1" ht="15.75" spans="1:12">
      <c r="A599" s="446">
        <v>2110605</v>
      </c>
      <c r="B599" s="400" t="s">
        <v>598</v>
      </c>
      <c r="C599" s="395"/>
      <c r="D599" s="395"/>
      <c r="E599" s="396"/>
      <c r="F599" s="387"/>
      <c r="G599" s="391"/>
      <c r="H599" s="388"/>
      <c r="I599" s="394" t="s">
        <v>156</v>
      </c>
      <c r="J599" s="396" t="str">
        <f t="shared" si="212"/>
        <v/>
      </c>
      <c r="K599" s="411" t="str">
        <f t="shared" si="196"/>
        <v/>
      </c>
      <c r="L599" s="396"/>
    </row>
    <row r="600" s="356" customFormat="1" ht="15.75" spans="1:12">
      <c r="A600" s="446">
        <v>2110699</v>
      </c>
      <c r="B600" s="400" t="s">
        <v>599</v>
      </c>
      <c r="C600" s="395"/>
      <c r="D600" s="395"/>
      <c r="E600" s="396"/>
      <c r="F600" s="387"/>
      <c r="G600" s="391"/>
      <c r="H600" s="398"/>
      <c r="I600" s="394" t="s">
        <v>156</v>
      </c>
      <c r="J600" s="396" t="str">
        <f t="shared" si="212"/>
        <v/>
      </c>
      <c r="K600" s="411" t="str">
        <f t="shared" si="196"/>
        <v/>
      </c>
      <c r="L600" s="396"/>
    </row>
    <row r="601" s="356" customFormat="1" ht="15.75" spans="1:12">
      <c r="A601" s="389">
        <v>21107</v>
      </c>
      <c r="B601" s="390" t="s">
        <v>600</v>
      </c>
      <c r="C601" s="413"/>
      <c r="D601" s="391"/>
      <c r="E601" s="386"/>
      <c r="F601" s="387"/>
      <c r="G601" s="391"/>
      <c r="H601" s="388"/>
      <c r="I601" s="413"/>
      <c r="J601" s="386"/>
      <c r="K601" s="409" t="str">
        <f t="shared" si="196"/>
        <v/>
      </c>
      <c r="L601" s="386"/>
    </row>
    <row r="602" s="356" customFormat="1" ht="15.75" spans="1:12">
      <c r="A602" s="389">
        <v>21108</v>
      </c>
      <c r="B602" s="390" t="s">
        <v>601</v>
      </c>
      <c r="C602" s="413"/>
      <c r="D602" s="391"/>
      <c r="E602" s="386"/>
      <c r="F602" s="387"/>
      <c r="G602" s="391"/>
      <c r="H602" s="388"/>
      <c r="I602" s="413"/>
      <c r="J602" s="386"/>
      <c r="K602" s="409" t="str">
        <f t="shared" si="196"/>
        <v/>
      </c>
      <c r="L602" s="386"/>
    </row>
    <row r="603" s="356" customFormat="1" ht="15.75" spans="1:12">
      <c r="A603" s="389">
        <v>21109</v>
      </c>
      <c r="B603" s="390" t="s">
        <v>602</v>
      </c>
      <c r="C603" s="413"/>
      <c r="D603" s="391"/>
      <c r="E603" s="386"/>
      <c r="F603" s="387"/>
      <c r="G603" s="391"/>
      <c r="H603" s="388"/>
      <c r="I603" s="413"/>
      <c r="J603" s="386"/>
      <c r="K603" s="409" t="str">
        <f t="shared" si="196"/>
        <v/>
      </c>
      <c r="L603" s="386"/>
    </row>
    <row r="604" s="356" customFormat="1" ht="15.75" spans="1:12">
      <c r="A604" s="389">
        <v>21110</v>
      </c>
      <c r="B604" s="390" t="s">
        <v>603</v>
      </c>
      <c r="C604" s="413">
        <v>30</v>
      </c>
      <c r="D604" s="391">
        <f>D605</f>
        <v>149</v>
      </c>
      <c r="E604" s="413">
        <v>141</v>
      </c>
      <c r="F604" s="387">
        <f>E604/D604</f>
        <v>0.946308724832215</v>
      </c>
      <c r="G604" s="391">
        <f>E604-L604</f>
        <v>-118</v>
      </c>
      <c r="H604" s="388"/>
      <c r="I604" s="413">
        <f>I605</f>
        <v>0</v>
      </c>
      <c r="J604" s="386">
        <f t="shared" ref="J604:J611" si="213">IFERROR(I604-C604,"")</f>
        <v>-30</v>
      </c>
      <c r="K604" s="409">
        <f t="shared" si="196"/>
        <v>-1</v>
      </c>
      <c r="L604" s="386">
        <v>259</v>
      </c>
    </row>
    <row r="605" s="356" customFormat="1" ht="15.75" spans="1:12">
      <c r="A605" s="389">
        <v>2111001</v>
      </c>
      <c r="B605" s="422" t="s">
        <v>604</v>
      </c>
      <c r="C605" s="419">
        <v>30</v>
      </c>
      <c r="D605" s="395">
        <v>149</v>
      </c>
      <c r="E605" s="396">
        <v>141</v>
      </c>
      <c r="F605" s="387">
        <f>E605/D605</f>
        <v>0.946308724832215</v>
      </c>
      <c r="G605" s="391">
        <f>E605-L605</f>
        <v>-118</v>
      </c>
      <c r="H605" s="388"/>
      <c r="I605" s="419"/>
      <c r="J605" s="386">
        <f t="shared" si="213"/>
        <v>-30</v>
      </c>
      <c r="K605" s="409">
        <f t="shared" si="196"/>
        <v>-1</v>
      </c>
      <c r="L605" s="396">
        <v>259</v>
      </c>
    </row>
    <row r="606" s="356" customFormat="1" ht="15.75" spans="1:12">
      <c r="A606" s="389">
        <v>21111</v>
      </c>
      <c r="B606" s="390" t="s">
        <v>605</v>
      </c>
      <c r="C606" s="413"/>
      <c r="D606" s="395"/>
      <c r="E606" s="386"/>
      <c r="F606" s="387"/>
      <c r="G606" s="391"/>
      <c r="H606" s="388"/>
      <c r="I606" s="413"/>
      <c r="J606" s="386"/>
      <c r="K606" s="409" t="str">
        <f t="shared" si="196"/>
        <v/>
      </c>
      <c r="L606" s="386"/>
    </row>
    <row r="607" s="356" customFormat="1" ht="15.75" spans="1:12">
      <c r="A607" s="446">
        <v>2111101</v>
      </c>
      <c r="B607" s="400" t="s">
        <v>606</v>
      </c>
      <c r="C607" s="413"/>
      <c r="D607" s="391"/>
      <c r="E607" s="396"/>
      <c r="F607" s="387"/>
      <c r="G607" s="391"/>
      <c r="H607" s="388"/>
      <c r="I607" s="394" t="s">
        <v>156</v>
      </c>
      <c r="J607" s="396" t="str">
        <f t="shared" si="213"/>
        <v/>
      </c>
      <c r="K607" s="411" t="str">
        <f t="shared" si="196"/>
        <v/>
      </c>
      <c r="L607" s="396"/>
    </row>
    <row r="608" s="356" customFormat="1" ht="15.75" spans="1:12">
      <c r="A608" s="446">
        <v>2111102</v>
      </c>
      <c r="B608" s="400" t="s">
        <v>607</v>
      </c>
      <c r="C608" s="413"/>
      <c r="D608" s="391"/>
      <c r="E608" s="396"/>
      <c r="F608" s="387"/>
      <c r="G608" s="391"/>
      <c r="H608" s="388"/>
      <c r="I608" s="394" t="s">
        <v>156</v>
      </c>
      <c r="J608" s="396" t="str">
        <f t="shared" si="213"/>
        <v/>
      </c>
      <c r="K608" s="411" t="str">
        <f t="shared" ref="K608:K671" si="214">IFERROR(J608/C608,"")</f>
        <v/>
      </c>
      <c r="L608" s="396"/>
    </row>
    <row r="609" s="356" customFormat="1" ht="15.75" spans="1:12">
      <c r="A609" s="446">
        <v>2111103</v>
      </c>
      <c r="B609" s="400" t="s">
        <v>608</v>
      </c>
      <c r="C609" s="413"/>
      <c r="D609" s="391"/>
      <c r="E609" s="396"/>
      <c r="F609" s="387"/>
      <c r="G609" s="391"/>
      <c r="H609" s="388"/>
      <c r="I609" s="394" t="s">
        <v>156</v>
      </c>
      <c r="J609" s="396" t="str">
        <f t="shared" si="213"/>
        <v/>
      </c>
      <c r="K609" s="411" t="str">
        <f t="shared" si="214"/>
        <v/>
      </c>
      <c r="L609" s="396"/>
    </row>
    <row r="610" s="356" customFormat="1" ht="15.75" spans="1:12">
      <c r="A610" s="446">
        <v>2111104</v>
      </c>
      <c r="B610" s="400" t="s">
        <v>609</v>
      </c>
      <c r="C610" s="413"/>
      <c r="D610" s="391"/>
      <c r="E610" s="396"/>
      <c r="F610" s="387"/>
      <c r="G610" s="391"/>
      <c r="H610" s="388"/>
      <c r="I610" s="394" t="s">
        <v>156</v>
      </c>
      <c r="J610" s="396" t="str">
        <f t="shared" si="213"/>
        <v/>
      </c>
      <c r="K610" s="411" t="str">
        <f t="shared" si="214"/>
        <v/>
      </c>
      <c r="L610" s="396"/>
    </row>
    <row r="611" s="356" customFormat="1" ht="15.75" spans="1:12">
      <c r="A611" s="446">
        <v>2111199</v>
      </c>
      <c r="B611" s="400" t="s">
        <v>610</v>
      </c>
      <c r="C611" s="413"/>
      <c r="D611" s="391"/>
      <c r="E611" s="396"/>
      <c r="F611" s="387"/>
      <c r="G611" s="391"/>
      <c r="H611" s="388"/>
      <c r="I611" s="394" t="s">
        <v>156</v>
      </c>
      <c r="J611" s="396" t="str">
        <f t="shared" si="213"/>
        <v/>
      </c>
      <c r="K611" s="411" t="str">
        <f t="shared" si="214"/>
        <v/>
      </c>
      <c r="L611" s="396"/>
    </row>
    <row r="612" s="356" customFormat="1" ht="15.75" spans="1:12">
      <c r="A612" s="389">
        <v>21112</v>
      </c>
      <c r="B612" s="390" t="s">
        <v>611</v>
      </c>
      <c r="C612" s="413"/>
      <c r="D612" s="391"/>
      <c r="E612" s="386"/>
      <c r="F612" s="387"/>
      <c r="G612" s="391"/>
      <c r="H612" s="388"/>
      <c r="I612" s="413"/>
      <c r="J612" s="386"/>
      <c r="K612" s="409" t="str">
        <f t="shared" si="214"/>
        <v/>
      </c>
      <c r="L612" s="386"/>
    </row>
    <row r="613" s="356" customFormat="1" ht="15.75" spans="1:12">
      <c r="A613" s="389">
        <v>21113</v>
      </c>
      <c r="B613" s="390" t="s">
        <v>612</v>
      </c>
      <c r="C613" s="413"/>
      <c r="D613" s="391"/>
      <c r="E613" s="386"/>
      <c r="F613" s="387"/>
      <c r="G613" s="391"/>
      <c r="H613" s="388"/>
      <c r="I613" s="413"/>
      <c r="J613" s="386"/>
      <c r="K613" s="409" t="str">
        <f t="shared" si="214"/>
        <v/>
      </c>
      <c r="L613" s="386"/>
    </row>
    <row r="614" s="356" customFormat="1" ht="15.75" spans="1:12">
      <c r="A614" s="389">
        <v>21114</v>
      </c>
      <c r="B614" s="390" t="s">
        <v>613</v>
      </c>
      <c r="C614" s="413"/>
      <c r="D614" s="423"/>
      <c r="E614" s="386"/>
      <c r="F614" s="387"/>
      <c r="G614" s="391"/>
      <c r="H614" s="388"/>
      <c r="I614" s="413"/>
      <c r="J614" s="386"/>
      <c r="K614" s="409" t="str">
        <f t="shared" si="214"/>
        <v/>
      </c>
      <c r="L614" s="386"/>
    </row>
    <row r="615" s="356" customFormat="1" ht="15.75" spans="1:12">
      <c r="A615" s="389">
        <v>21199</v>
      </c>
      <c r="B615" s="390" t="s">
        <v>614</v>
      </c>
      <c r="C615" s="413"/>
      <c r="D615" s="413">
        <f>D616</f>
        <v>121</v>
      </c>
      <c r="E615" s="413">
        <v>100</v>
      </c>
      <c r="F615" s="387">
        <f t="shared" ref="F615:F620" si="215">E615/D615</f>
        <v>0.826446280991736</v>
      </c>
      <c r="G615" s="391">
        <f t="shared" ref="G615:G678" si="216">E615-L615</f>
        <v>98</v>
      </c>
      <c r="H615" s="388">
        <f t="shared" ref="H615:H620" si="217">G615/L615</f>
        <v>49</v>
      </c>
      <c r="I615" s="413"/>
      <c r="J615" s="386"/>
      <c r="K615" s="409" t="str">
        <f t="shared" si="214"/>
        <v/>
      </c>
      <c r="L615" s="413">
        <f>L616</f>
        <v>2</v>
      </c>
    </row>
    <row r="616" s="193" customFormat="1" ht="15" spans="1:12">
      <c r="A616" s="446">
        <v>2119999</v>
      </c>
      <c r="B616" s="400" t="s">
        <v>615</v>
      </c>
      <c r="C616" s="419"/>
      <c r="D616" s="395">
        <v>121</v>
      </c>
      <c r="E616" s="396">
        <v>100</v>
      </c>
      <c r="F616" s="397">
        <f t="shared" si="215"/>
        <v>0.826446280991736</v>
      </c>
      <c r="G616" s="395">
        <f t="shared" si="216"/>
        <v>98</v>
      </c>
      <c r="H616" s="398">
        <f t="shared" si="217"/>
        <v>49</v>
      </c>
      <c r="I616" s="394" t="s">
        <v>156</v>
      </c>
      <c r="J616" s="396" t="str">
        <f t="shared" ref="J616:J635" si="218">IFERROR(I616-C616,"")</f>
        <v/>
      </c>
      <c r="K616" s="411" t="str">
        <f t="shared" si="214"/>
        <v/>
      </c>
      <c r="L616" s="396">
        <v>2</v>
      </c>
    </row>
    <row r="617" s="210" customFormat="1" ht="15.75" spans="1:12">
      <c r="A617" s="428">
        <v>212</v>
      </c>
      <c r="B617" s="385" t="s">
        <v>616</v>
      </c>
      <c r="C617" s="386">
        <f>C618+C629+C631+C634+C636+C638</f>
        <v>7369</v>
      </c>
      <c r="D617" s="386">
        <f>D618+D629+D631+D634+D636+D638</f>
        <v>15481</v>
      </c>
      <c r="E617" s="386">
        <v>15277</v>
      </c>
      <c r="F617" s="387">
        <f t="shared" si="215"/>
        <v>0.986822556682385</v>
      </c>
      <c r="G617" s="391">
        <f t="shared" si="216"/>
        <v>2794</v>
      </c>
      <c r="H617" s="388">
        <f t="shared" si="217"/>
        <v>0.223824401185612</v>
      </c>
      <c r="I617" s="386">
        <f>SUM(I618,I629,I631,I634,I638)</f>
        <v>2223</v>
      </c>
      <c r="J617" s="386">
        <f t="shared" si="218"/>
        <v>-5146</v>
      </c>
      <c r="K617" s="409">
        <f t="shared" si="214"/>
        <v>-0.698330845433573</v>
      </c>
      <c r="L617" s="386">
        <f>L618+L629+L631+L634+L636+L638</f>
        <v>12483</v>
      </c>
    </row>
    <row r="618" s="356" customFormat="1" ht="15.75" spans="1:12">
      <c r="A618" s="389">
        <v>21201</v>
      </c>
      <c r="B618" s="390" t="s">
        <v>617</v>
      </c>
      <c r="C618" s="391">
        <f>SUM(C619:C628)</f>
        <v>891</v>
      </c>
      <c r="D618" s="391">
        <f>SUM(D619:D628)</f>
        <v>1099</v>
      </c>
      <c r="E618" s="391">
        <v>1062</v>
      </c>
      <c r="F618" s="387">
        <f t="shared" si="215"/>
        <v>0.966333030027298</v>
      </c>
      <c r="G618" s="391">
        <f t="shared" si="216"/>
        <v>143</v>
      </c>
      <c r="H618" s="388">
        <f t="shared" si="217"/>
        <v>0.155603917301415</v>
      </c>
      <c r="I618" s="391">
        <f>SUM(I619:I628)</f>
        <v>810</v>
      </c>
      <c r="J618" s="386">
        <f t="shared" si="218"/>
        <v>-81</v>
      </c>
      <c r="K618" s="409">
        <f t="shared" si="214"/>
        <v>-0.0909090909090909</v>
      </c>
      <c r="L618" s="391">
        <f>SUM(L619:L628)</f>
        <v>919</v>
      </c>
    </row>
    <row r="619" s="356" customFormat="1" ht="15" spans="1:12">
      <c r="A619" s="446">
        <v>2120101</v>
      </c>
      <c r="B619" s="400" t="s">
        <v>153</v>
      </c>
      <c r="C619" s="395">
        <v>170</v>
      </c>
      <c r="D619" s="396">
        <v>168</v>
      </c>
      <c r="E619" s="396">
        <v>154</v>
      </c>
      <c r="F619" s="397">
        <f t="shared" si="215"/>
        <v>0.916666666666667</v>
      </c>
      <c r="G619" s="395">
        <f t="shared" si="216"/>
        <v>-51</v>
      </c>
      <c r="H619" s="398">
        <f t="shared" si="217"/>
        <v>-0.248780487804878</v>
      </c>
      <c r="I619" s="394">
        <v>142</v>
      </c>
      <c r="J619" s="396">
        <f t="shared" si="218"/>
        <v>-28</v>
      </c>
      <c r="K619" s="411">
        <f t="shared" si="214"/>
        <v>-0.164705882352941</v>
      </c>
      <c r="L619" s="396">
        <v>205</v>
      </c>
    </row>
    <row r="620" s="356" customFormat="1" ht="15" spans="1:12">
      <c r="A620" s="446">
        <v>2120102</v>
      </c>
      <c r="B620" s="400" t="s">
        <v>154</v>
      </c>
      <c r="C620" s="395">
        <v>22</v>
      </c>
      <c r="D620" s="396">
        <v>95</v>
      </c>
      <c r="E620" s="396">
        <v>95</v>
      </c>
      <c r="F620" s="397">
        <f t="shared" si="215"/>
        <v>1</v>
      </c>
      <c r="G620" s="395">
        <f t="shared" si="216"/>
        <v>66</v>
      </c>
      <c r="H620" s="398">
        <f t="shared" si="217"/>
        <v>2.27586206896552</v>
      </c>
      <c r="I620" s="394">
        <v>58</v>
      </c>
      <c r="J620" s="396">
        <f t="shared" si="218"/>
        <v>36</v>
      </c>
      <c r="K620" s="411">
        <f t="shared" si="214"/>
        <v>1.63636363636364</v>
      </c>
      <c r="L620" s="396">
        <v>29</v>
      </c>
    </row>
    <row r="621" s="356" customFormat="1" ht="15" spans="1:12">
      <c r="A621" s="446">
        <v>2120103</v>
      </c>
      <c r="B621" s="400" t="s">
        <v>155</v>
      </c>
      <c r="C621" s="395"/>
      <c r="D621" s="396"/>
      <c r="E621" s="396"/>
      <c r="F621" s="397"/>
      <c r="G621" s="395">
        <f t="shared" si="216"/>
        <v>0</v>
      </c>
      <c r="H621" s="398"/>
      <c r="I621" s="394" t="s">
        <v>156</v>
      </c>
      <c r="J621" s="396" t="str">
        <f t="shared" si="218"/>
        <v/>
      </c>
      <c r="K621" s="411" t="str">
        <f t="shared" si="214"/>
        <v/>
      </c>
      <c r="L621" s="396"/>
    </row>
    <row r="622" s="356" customFormat="1" ht="15" spans="1:12">
      <c r="A622" s="446">
        <v>2120104</v>
      </c>
      <c r="B622" s="400" t="s">
        <v>618</v>
      </c>
      <c r="C622" s="395">
        <v>335</v>
      </c>
      <c r="D622" s="396">
        <v>335</v>
      </c>
      <c r="E622" s="396">
        <v>329</v>
      </c>
      <c r="F622" s="397">
        <f t="shared" ref="F622:F626" si="219">E622/D622</f>
        <v>0.982089552238806</v>
      </c>
      <c r="G622" s="395">
        <f t="shared" si="216"/>
        <v>-18</v>
      </c>
      <c r="H622" s="398">
        <f t="shared" ref="H622:H626" si="220">G622/L622</f>
        <v>-0.0518731988472622</v>
      </c>
      <c r="I622" s="394">
        <v>397</v>
      </c>
      <c r="J622" s="396">
        <f t="shared" si="218"/>
        <v>62</v>
      </c>
      <c r="K622" s="411">
        <f t="shared" si="214"/>
        <v>0.185074626865672</v>
      </c>
      <c r="L622" s="396">
        <v>347</v>
      </c>
    </row>
    <row r="623" s="356" customFormat="1" ht="15" spans="1:12">
      <c r="A623" s="446">
        <v>2120105</v>
      </c>
      <c r="B623" s="400" t="s">
        <v>619</v>
      </c>
      <c r="C623" s="395">
        <v>63</v>
      </c>
      <c r="D623" s="396">
        <v>50</v>
      </c>
      <c r="E623" s="396">
        <v>50</v>
      </c>
      <c r="F623" s="397">
        <f t="shared" si="219"/>
        <v>1</v>
      </c>
      <c r="G623" s="395">
        <f t="shared" si="216"/>
        <v>33</v>
      </c>
      <c r="H623" s="398">
        <f t="shared" si="220"/>
        <v>1.94117647058824</v>
      </c>
      <c r="I623" s="394">
        <v>57</v>
      </c>
      <c r="J623" s="396">
        <f t="shared" si="218"/>
        <v>-6</v>
      </c>
      <c r="K623" s="411">
        <f t="shared" si="214"/>
        <v>-0.0952380952380952</v>
      </c>
      <c r="L623" s="396">
        <v>17</v>
      </c>
    </row>
    <row r="624" s="356" customFormat="1" ht="15" spans="1:12">
      <c r="A624" s="446">
        <v>2120106</v>
      </c>
      <c r="B624" s="400" t="s">
        <v>620</v>
      </c>
      <c r="C624" s="395"/>
      <c r="D624" s="396"/>
      <c r="E624" s="396"/>
      <c r="F624" s="397"/>
      <c r="G624" s="395">
        <f t="shared" si="216"/>
        <v>0</v>
      </c>
      <c r="H624" s="398"/>
      <c r="I624" s="394" t="s">
        <v>156</v>
      </c>
      <c r="J624" s="396" t="str">
        <f t="shared" si="218"/>
        <v/>
      </c>
      <c r="K624" s="411" t="str">
        <f t="shared" si="214"/>
        <v/>
      </c>
      <c r="L624" s="396"/>
    </row>
    <row r="625" s="356" customFormat="1" ht="15" spans="1:12">
      <c r="A625" s="446">
        <v>2120107</v>
      </c>
      <c r="B625" s="400" t="s">
        <v>621</v>
      </c>
      <c r="C625" s="395"/>
      <c r="D625" s="396"/>
      <c r="E625" s="396"/>
      <c r="F625" s="397"/>
      <c r="G625" s="395">
        <f t="shared" si="216"/>
        <v>0</v>
      </c>
      <c r="H625" s="398"/>
      <c r="I625" s="394" t="s">
        <v>156</v>
      </c>
      <c r="J625" s="396" t="str">
        <f t="shared" si="218"/>
        <v/>
      </c>
      <c r="K625" s="411" t="str">
        <f t="shared" si="214"/>
        <v/>
      </c>
      <c r="L625" s="396"/>
    </row>
    <row r="626" s="356" customFormat="1" ht="15" spans="1:12">
      <c r="A626" s="446">
        <v>2120109</v>
      </c>
      <c r="B626" s="400" t="s">
        <v>622</v>
      </c>
      <c r="C626" s="395">
        <v>100</v>
      </c>
      <c r="D626" s="396">
        <v>125</v>
      </c>
      <c r="E626" s="396">
        <v>125</v>
      </c>
      <c r="F626" s="397">
        <f t="shared" si="219"/>
        <v>1</v>
      </c>
      <c r="G626" s="395">
        <f t="shared" si="216"/>
        <v>41</v>
      </c>
      <c r="H626" s="398">
        <f t="shared" si="220"/>
        <v>0.488095238095238</v>
      </c>
      <c r="I626" s="394">
        <v>116</v>
      </c>
      <c r="J626" s="396">
        <f t="shared" si="218"/>
        <v>16</v>
      </c>
      <c r="K626" s="411">
        <f t="shared" si="214"/>
        <v>0.16</v>
      </c>
      <c r="L626" s="396">
        <v>84</v>
      </c>
    </row>
    <row r="627" s="356" customFormat="1" ht="15" spans="1:12">
      <c r="A627" s="446">
        <v>2120110</v>
      </c>
      <c r="B627" s="400" t="s">
        <v>623</v>
      </c>
      <c r="C627" s="395"/>
      <c r="D627" s="396"/>
      <c r="E627" s="396"/>
      <c r="F627" s="397"/>
      <c r="G627" s="395">
        <f t="shared" si="216"/>
        <v>0</v>
      </c>
      <c r="H627" s="398"/>
      <c r="I627" s="394" t="s">
        <v>156</v>
      </c>
      <c r="J627" s="396" t="str">
        <f t="shared" si="218"/>
        <v/>
      </c>
      <c r="K627" s="411" t="str">
        <f t="shared" si="214"/>
        <v/>
      </c>
      <c r="L627" s="396"/>
    </row>
    <row r="628" s="356" customFormat="1" ht="15" spans="1:12">
      <c r="A628" s="446">
        <v>2120199</v>
      </c>
      <c r="B628" s="400" t="s">
        <v>624</v>
      </c>
      <c r="C628" s="395">
        <v>201</v>
      </c>
      <c r="D628" s="396">
        <v>326</v>
      </c>
      <c r="E628" s="396">
        <v>309</v>
      </c>
      <c r="F628" s="397">
        <f t="shared" ref="F628:F635" si="221">E628/D628</f>
        <v>0.947852760736196</v>
      </c>
      <c r="G628" s="395">
        <f t="shared" si="216"/>
        <v>72</v>
      </c>
      <c r="H628" s="398">
        <f t="shared" ref="H628:H635" si="222">G628/L628</f>
        <v>0.30379746835443</v>
      </c>
      <c r="I628" s="394">
        <v>40</v>
      </c>
      <c r="J628" s="396">
        <f t="shared" si="218"/>
        <v>-161</v>
      </c>
      <c r="K628" s="411">
        <f t="shared" si="214"/>
        <v>-0.800995024875622</v>
      </c>
      <c r="L628" s="396">
        <v>237</v>
      </c>
    </row>
    <row r="629" s="356" customFormat="1" ht="15.75" spans="1:12">
      <c r="A629" s="389">
        <v>21202</v>
      </c>
      <c r="B629" s="390" t="s">
        <v>625</v>
      </c>
      <c r="C629" s="391">
        <f>C630</f>
        <v>200</v>
      </c>
      <c r="D629" s="391">
        <f>D630</f>
        <v>200</v>
      </c>
      <c r="E629" s="391">
        <v>200</v>
      </c>
      <c r="F629" s="387">
        <f t="shared" si="221"/>
        <v>1</v>
      </c>
      <c r="G629" s="391">
        <f t="shared" si="216"/>
        <v>188</v>
      </c>
      <c r="H629" s="388">
        <f t="shared" si="222"/>
        <v>15.6666666666667</v>
      </c>
      <c r="I629" s="391" t="str">
        <f>I630</f>
        <v/>
      </c>
      <c r="J629" s="386" t="str">
        <f t="shared" si="218"/>
        <v/>
      </c>
      <c r="K629" s="409" t="str">
        <f t="shared" si="214"/>
        <v/>
      </c>
      <c r="L629" s="391">
        <f>L630</f>
        <v>12</v>
      </c>
    </row>
    <row r="630" s="193" customFormat="1" ht="15" spans="1:12">
      <c r="A630" s="446">
        <v>2120201</v>
      </c>
      <c r="B630" s="400" t="s">
        <v>626</v>
      </c>
      <c r="C630" s="395">
        <v>200</v>
      </c>
      <c r="D630" s="395">
        <v>200</v>
      </c>
      <c r="E630" s="396">
        <v>200</v>
      </c>
      <c r="F630" s="397">
        <f t="shared" si="221"/>
        <v>1</v>
      </c>
      <c r="G630" s="395">
        <f t="shared" si="216"/>
        <v>188</v>
      </c>
      <c r="H630" s="398">
        <f t="shared" si="222"/>
        <v>15.6666666666667</v>
      </c>
      <c r="I630" s="394" t="s">
        <v>156</v>
      </c>
      <c r="J630" s="396" t="str">
        <f t="shared" si="218"/>
        <v/>
      </c>
      <c r="K630" s="411" t="str">
        <f t="shared" si="214"/>
        <v/>
      </c>
      <c r="L630" s="396">
        <v>12</v>
      </c>
    </row>
    <row r="631" s="356" customFormat="1" ht="15.75" spans="1:12">
      <c r="A631" s="389">
        <v>21203</v>
      </c>
      <c r="B631" s="390" t="s">
        <v>627</v>
      </c>
      <c r="C631" s="391">
        <f>C632+C633</f>
        <v>2019</v>
      </c>
      <c r="D631" s="391">
        <f>D632+D633</f>
        <v>8511</v>
      </c>
      <c r="E631" s="391">
        <v>8462</v>
      </c>
      <c r="F631" s="387">
        <f t="shared" si="221"/>
        <v>0.994242744683351</v>
      </c>
      <c r="G631" s="391">
        <f t="shared" si="216"/>
        <v>1293</v>
      </c>
      <c r="H631" s="388">
        <f t="shared" si="222"/>
        <v>0.180359882828846</v>
      </c>
      <c r="I631" s="391">
        <f>SUM(I632:I633)</f>
        <v>85</v>
      </c>
      <c r="J631" s="386">
        <f t="shared" si="218"/>
        <v>-1934</v>
      </c>
      <c r="K631" s="409">
        <f t="shared" si="214"/>
        <v>-0.95789995047053</v>
      </c>
      <c r="L631" s="391">
        <f>L632+L633</f>
        <v>7169</v>
      </c>
    </row>
    <row r="632" s="356" customFormat="1" ht="15" spans="1:12">
      <c r="A632" s="446">
        <v>2120303</v>
      </c>
      <c r="B632" s="400" t="s">
        <v>628</v>
      </c>
      <c r="C632" s="395">
        <v>1384</v>
      </c>
      <c r="D632" s="395">
        <v>5126</v>
      </c>
      <c r="E632" s="396">
        <v>5086</v>
      </c>
      <c r="F632" s="397">
        <f t="shared" si="221"/>
        <v>0.99219664455716</v>
      </c>
      <c r="G632" s="395">
        <f t="shared" si="216"/>
        <v>585</v>
      </c>
      <c r="H632" s="398">
        <f t="shared" si="222"/>
        <v>0.129971117529438</v>
      </c>
      <c r="I632" s="394" t="s">
        <v>156</v>
      </c>
      <c r="J632" s="396" t="str">
        <f t="shared" si="218"/>
        <v/>
      </c>
      <c r="K632" s="411" t="str">
        <f t="shared" si="214"/>
        <v/>
      </c>
      <c r="L632" s="396">
        <v>4501</v>
      </c>
    </row>
    <row r="633" s="356" customFormat="1" ht="15" spans="1:12">
      <c r="A633" s="446">
        <v>2120399</v>
      </c>
      <c r="B633" s="400" t="s">
        <v>629</v>
      </c>
      <c r="C633" s="395">
        <v>635</v>
      </c>
      <c r="D633" s="395">
        <v>3385</v>
      </c>
      <c r="E633" s="396">
        <v>3376</v>
      </c>
      <c r="F633" s="397">
        <f t="shared" si="221"/>
        <v>0.997341211225997</v>
      </c>
      <c r="G633" s="395">
        <f t="shared" si="216"/>
        <v>708</v>
      </c>
      <c r="H633" s="398">
        <f t="shared" si="222"/>
        <v>0.265367316341829</v>
      </c>
      <c r="I633" s="394">
        <v>85</v>
      </c>
      <c r="J633" s="396">
        <f t="shared" si="218"/>
        <v>-550</v>
      </c>
      <c r="K633" s="411">
        <f t="shared" si="214"/>
        <v>-0.866141732283465</v>
      </c>
      <c r="L633" s="396">
        <v>2668</v>
      </c>
    </row>
    <row r="634" s="356" customFormat="1" ht="15.75" spans="1:12">
      <c r="A634" s="389">
        <v>21205</v>
      </c>
      <c r="B634" s="390" t="s">
        <v>630</v>
      </c>
      <c r="C634" s="391">
        <f>C635</f>
        <v>4035</v>
      </c>
      <c r="D634" s="391">
        <f>D635</f>
        <v>4566</v>
      </c>
      <c r="E634" s="391">
        <v>4542</v>
      </c>
      <c r="F634" s="387">
        <f t="shared" si="221"/>
        <v>0.994743758212878</v>
      </c>
      <c r="G634" s="391">
        <f t="shared" si="216"/>
        <v>1446</v>
      </c>
      <c r="H634" s="388">
        <f t="shared" si="222"/>
        <v>0.467054263565891</v>
      </c>
      <c r="I634" s="391">
        <f>I635</f>
        <v>1328</v>
      </c>
      <c r="J634" s="386">
        <f t="shared" si="218"/>
        <v>-2707</v>
      </c>
      <c r="K634" s="409">
        <f t="shared" si="214"/>
        <v>-0.67087980173482</v>
      </c>
      <c r="L634" s="391">
        <f>L635</f>
        <v>3096</v>
      </c>
    </row>
    <row r="635" s="193" customFormat="1" ht="15" spans="1:12">
      <c r="A635" s="446">
        <v>2120501</v>
      </c>
      <c r="B635" s="400" t="s">
        <v>631</v>
      </c>
      <c r="C635" s="395">
        <v>4035</v>
      </c>
      <c r="D635" s="395">
        <v>4566</v>
      </c>
      <c r="E635" s="396">
        <v>4542</v>
      </c>
      <c r="F635" s="397">
        <f t="shared" si="221"/>
        <v>0.994743758212878</v>
      </c>
      <c r="G635" s="395">
        <f t="shared" si="216"/>
        <v>1446</v>
      </c>
      <c r="H635" s="398">
        <f t="shared" si="222"/>
        <v>0.467054263565891</v>
      </c>
      <c r="I635" s="394">
        <v>1328</v>
      </c>
      <c r="J635" s="396">
        <f t="shared" si="218"/>
        <v>-2707</v>
      </c>
      <c r="K635" s="411">
        <f t="shared" si="214"/>
        <v>-0.67087980173482</v>
      </c>
      <c r="L635" s="396">
        <v>3096</v>
      </c>
    </row>
    <row r="636" s="356" customFormat="1" ht="15.75" spans="1:12">
      <c r="A636" s="389">
        <v>21206</v>
      </c>
      <c r="B636" s="390" t="s">
        <v>632</v>
      </c>
      <c r="C636" s="413"/>
      <c r="D636" s="391"/>
      <c r="E636" s="386"/>
      <c r="F636" s="387"/>
      <c r="G636" s="391">
        <f t="shared" si="216"/>
        <v>0</v>
      </c>
      <c r="H636" s="388"/>
      <c r="I636" s="413"/>
      <c r="J636" s="386"/>
      <c r="K636" s="409" t="str">
        <f t="shared" si="214"/>
        <v/>
      </c>
      <c r="L636" s="386"/>
    </row>
    <row r="637" s="356" customFormat="1" ht="15.75" spans="1:12">
      <c r="A637" s="446">
        <v>2120601</v>
      </c>
      <c r="B637" s="400" t="s">
        <v>633</v>
      </c>
      <c r="C637" s="413"/>
      <c r="D637" s="391"/>
      <c r="E637" s="396"/>
      <c r="F637" s="387"/>
      <c r="G637" s="391">
        <f t="shared" si="216"/>
        <v>0</v>
      </c>
      <c r="H637" s="388"/>
      <c r="I637" s="394" t="s">
        <v>156</v>
      </c>
      <c r="J637" s="396" t="str">
        <f t="shared" ref="J637:J700" si="223">IFERROR(I637-C637,"")</f>
        <v/>
      </c>
      <c r="K637" s="411" t="str">
        <f t="shared" si="214"/>
        <v/>
      </c>
      <c r="L637" s="396"/>
    </row>
    <row r="638" s="356" customFormat="1" ht="15.75" spans="1:12">
      <c r="A638" s="389">
        <v>21299</v>
      </c>
      <c r="B638" s="390" t="s">
        <v>634</v>
      </c>
      <c r="C638" s="413">
        <f>C639</f>
        <v>224</v>
      </c>
      <c r="D638" s="413">
        <f>D639</f>
        <v>1105</v>
      </c>
      <c r="E638" s="413">
        <v>1011</v>
      </c>
      <c r="F638" s="387">
        <f t="shared" ref="F638:F642" si="224">E638/D638</f>
        <v>0.914932126696833</v>
      </c>
      <c r="G638" s="391">
        <f t="shared" si="216"/>
        <v>-276</v>
      </c>
      <c r="H638" s="388">
        <f t="shared" ref="H638:H643" si="225">G638/L638</f>
        <v>-0.214452214452214</v>
      </c>
      <c r="I638" s="413" t="str">
        <f>I639</f>
        <v/>
      </c>
      <c r="J638" s="386" t="str">
        <f t="shared" si="223"/>
        <v/>
      </c>
      <c r="K638" s="409" t="str">
        <f t="shared" si="214"/>
        <v/>
      </c>
      <c r="L638" s="413">
        <f>L639</f>
        <v>1287</v>
      </c>
    </row>
    <row r="639" s="193" customFormat="1" ht="15" spans="1:12">
      <c r="A639" s="446">
        <v>2129999</v>
      </c>
      <c r="B639" s="400" t="s">
        <v>635</v>
      </c>
      <c r="C639" s="419">
        <v>224</v>
      </c>
      <c r="D639" s="395">
        <v>1105</v>
      </c>
      <c r="E639" s="396">
        <v>1011</v>
      </c>
      <c r="F639" s="397">
        <f t="shared" si="224"/>
        <v>0.914932126696833</v>
      </c>
      <c r="G639" s="395">
        <f t="shared" si="216"/>
        <v>-276</v>
      </c>
      <c r="H639" s="398">
        <f t="shared" si="225"/>
        <v>-0.214452214452214</v>
      </c>
      <c r="I639" s="394" t="s">
        <v>156</v>
      </c>
      <c r="J639" s="396" t="str">
        <f t="shared" si="223"/>
        <v/>
      </c>
      <c r="K639" s="411" t="str">
        <f t="shared" si="214"/>
        <v/>
      </c>
      <c r="L639" s="396">
        <v>1287</v>
      </c>
    </row>
    <row r="640" s="210" customFormat="1" ht="15.75" spans="1:12">
      <c r="A640" s="428">
        <v>213</v>
      </c>
      <c r="B640" s="385" t="s">
        <v>636</v>
      </c>
      <c r="C640" s="386">
        <f>C641+C667+C692+C720+C731+C738+C745+C748</f>
        <v>54503</v>
      </c>
      <c r="D640" s="386">
        <f>D641+D667+D692+D720+D731+D738+D745+D748</f>
        <v>47638</v>
      </c>
      <c r="E640" s="386">
        <v>47549</v>
      </c>
      <c r="F640" s="387">
        <f t="shared" si="224"/>
        <v>0.998131743566061</v>
      </c>
      <c r="G640" s="391">
        <f t="shared" si="216"/>
        <v>7801</v>
      </c>
      <c r="H640" s="388">
        <f t="shared" si="225"/>
        <v>0.196261447116836</v>
      </c>
      <c r="I640" s="386">
        <f>I641+I667+I692+I720+I731+I738+I745+I748</f>
        <v>29036</v>
      </c>
      <c r="J640" s="386">
        <f t="shared" si="223"/>
        <v>-25467</v>
      </c>
      <c r="K640" s="409">
        <f t="shared" si="214"/>
        <v>-0.467258683008275</v>
      </c>
      <c r="L640" s="386">
        <f>L641+L667+L692+L720+L731+L738+L745+L748</f>
        <v>39748</v>
      </c>
    </row>
    <row r="641" s="356" customFormat="1" ht="15.75" spans="1:12">
      <c r="A641" s="389">
        <v>21301</v>
      </c>
      <c r="B641" s="390" t="s">
        <v>637</v>
      </c>
      <c r="C641" s="391">
        <f>SUM(C642:C666)</f>
        <v>10992</v>
      </c>
      <c r="D641" s="391">
        <f>SUM(D642:D666)</f>
        <v>12137</v>
      </c>
      <c r="E641" s="391">
        <v>12061</v>
      </c>
      <c r="F641" s="387">
        <f t="shared" si="224"/>
        <v>0.993738156051743</v>
      </c>
      <c r="G641" s="391">
        <f t="shared" si="216"/>
        <v>4680</v>
      </c>
      <c r="H641" s="388">
        <f t="shared" si="225"/>
        <v>0.63406042541661</v>
      </c>
      <c r="I641" s="391">
        <f>SUM(I642:I666)</f>
        <v>5791</v>
      </c>
      <c r="J641" s="386">
        <f t="shared" si="223"/>
        <v>-5201</v>
      </c>
      <c r="K641" s="409">
        <f t="shared" si="214"/>
        <v>-0.47316229985444</v>
      </c>
      <c r="L641" s="391">
        <f>SUM(L642:L666)</f>
        <v>7381</v>
      </c>
    </row>
    <row r="642" s="356" customFormat="1" ht="15" spans="1:12">
      <c r="A642" s="446">
        <v>2130101</v>
      </c>
      <c r="B642" s="400" t="s">
        <v>153</v>
      </c>
      <c r="C642" s="395">
        <v>61</v>
      </c>
      <c r="D642" s="396">
        <v>169</v>
      </c>
      <c r="E642" s="396">
        <v>131</v>
      </c>
      <c r="F642" s="397">
        <f t="shared" si="224"/>
        <v>0.775147928994083</v>
      </c>
      <c r="G642" s="395">
        <f t="shared" si="216"/>
        <v>108</v>
      </c>
      <c r="H642" s="398">
        <f t="shared" si="225"/>
        <v>4.69565217391304</v>
      </c>
      <c r="I642" s="394">
        <v>1317</v>
      </c>
      <c r="J642" s="396">
        <f t="shared" si="223"/>
        <v>1256</v>
      </c>
      <c r="K642" s="411">
        <f t="shared" si="214"/>
        <v>20.5901639344262</v>
      </c>
      <c r="L642" s="396">
        <v>23</v>
      </c>
    </row>
    <row r="643" s="356" customFormat="1" ht="15" spans="1:12">
      <c r="A643" s="446">
        <v>2130102</v>
      </c>
      <c r="B643" s="400" t="s">
        <v>154</v>
      </c>
      <c r="C643" s="395"/>
      <c r="D643" s="396"/>
      <c r="E643" s="396"/>
      <c r="F643" s="397"/>
      <c r="G643" s="395">
        <f t="shared" si="216"/>
        <v>-26</v>
      </c>
      <c r="H643" s="398">
        <f t="shared" si="225"/>
        <v>-1</v>
      </c>
      <c r="I643" s="394">
        <v>79</v>
      </c>
      <c r="J643" s="396">
        <f t="shared" si="223"/>
        <v>79</v>
      </c>
      <c r="K643" s="411" t="str">
        <f t="shared" si="214"/>
        <v/>
      </c>
      <c r="L643" s="396">
        <v>26</v>
      </c>
    </row>
    <row r="644" s="356" customFormat="1" ht="15" spans="1:12">
      <c r="A644" s="446">
        <v>2130103</v>
      </c>
      <c r="B644" s="400" t="s">
        <v>155</v>
      </c>
      <c r="C644" s="395"/>
      <c r="D644" s="396"/>
      <c r="E644" s="396"/>
      <c r="F644" s="397"/>
      <c r="G644" s="395">
        <f t="shared" si="216"/>
        <v>0</v>
      </c>
      <c r="H644" s="398"/>
      <c r="I644" s="394" t="s">
        <v>156</v>
      </c>
      <c r="J644" s="396" t="str">
        <f t="shared" si="223"/>
        <v/>
      </c>
      <c r="K644" s="411" t="str">
        <f t="shared" si="214"/>
        <v/>
      </c>
      <c r="L644" s="396"/>
    </row>
    <row r="645" s="356" customFormat="1" ht="15" spans="1:12">
      <c r="A645" s="446">
        <v>2130104</v>
      </c>
      <c r="B645" s="400" t="s">
        <v>162</v>
      </c>
      <c r="C645" s="395">
        <v>1767</v>
      </c>
      <c r="D645" s="396">
        <v>1589</v>
      </c>
      <c r="E645" s="396">
        <v>1565</v>
      </c>
      <c r="F645" s="397">
        <f t="shared" ref="F645:F651" si="226">E645/D645</f>
        <v>0.984896161107615</v>
      </c>
      <c r="G645" s="395">
        <f t="shared" si="216"/>
        <v>-60</v>
      </c>
      <c r="H645" s="398">
        <f t="shared" ref="H645:H652" si="227">G645/L645</f>
        <v>-0.0369230769230769</v>
      </c>
      <c r="I645" s="394">
        <v>430</v>
      </c>
      <c r="J645" s="396">
        <f t="shared" si="223"/>
        <v>-1337</v>
      </c>
      <c r="K645" s="411">
        <f t="shared" si="214"/>
        <v>-0.756649688737974</v>
      </c>
      <c r="L645" s="396">
        <v>1625</v>
      </c>
    </row>
    <row r="646" s="356" customFormat="1" ht="15" spans="1:12">
      <c r="A646" s="446">
        <v>2130105</v>
      </c>
      <c r="B646" s="400" t="s">
        <v>638</v>
      </c>
      <c r="C646" s="395"/>
      <c r="D646" s="396"/>
      <c r="E646" s="396"/>
      <c r="F646" s="397"/>
      <c r="G646" s="395">
        <f t="shared" si="216"/>
        <v>0</v>
      </c>
      <c r="H646" s="398"/>
      <c r="I646" s="394" t="s">
        <v>156</v>
      </c>
      <c r="J646" s="396" t="str">
        <f t="shared" si="223"/>
        <v/>
      </c>
      <c r="K646" s="411" t="str">
        <f t="shared" si="214"/>
        <v/>
      </c>
      <c r="L646" s="396"/>
    </row>
    <row r="647" s="356" customFormat="1" ht="15" spans="1:12">
      <c r="A647" s="446">
        <v>2130106</v>
      </c>
      <c r="B647" s="400" t="s">
        <v>639</v>
      </c>
      <c r="C647" s="395">
        <v>96</v>
      </c>
      <c r="D647" s="396">
        <v>461</v>
      </c>
      <c r="E647" s="396">
        <v>456</v>
      </c>
      <c r="F647" s="397">
        <f t="shared" si="226"/>
        <v>0.989154013015184</v>
      </c>
      <c r="G647" s="395">
        <f t="shared" si="216"/>
        <v>-25</v>
      </c>
      <c r="H647" s="398">
        <f t="shared" si="227"/>
        <v>-0.051975051975052</v>
      </c>
      <c r="I647" s="394">
        <v>391</v>
      </c>
      <c r="J647" s="396">
        <f t="shared" si="223"/>
        <v>295</v>
      </c>
      <c r="K647" s="411">
        <f t="shared" si="214"/>
        <v>3.07291666666667</v>
      </c>
      <c r="L647" s="396">
        <v>481</v>
      </c>
    </row>
    <row r="648" s="356" customFormat="1" ht="15" spans="1:12">
      <c r="A648" s="446">
        <v>2130108</v>
      </c>
      <c r="B648" s="400" t="s">
        <v>640</v>
      </c>
      <c r="C648" s="395">
        <v>378</v>
      </c>
      <c r="D648" s="396">
        <v>248</v>
      </c>
      <c r="E648" s="396">
        <v>248</v>
      </c>
      <c r="F648" s="397">
        <f t="shared" si="226"/>
        <v>1</v>
      </c>
      <c r="G648" s="395">
        <f t="shared" si="216"/>
        <v>-1</v>
      </c>
      <c r="H648" s="398">
        <f t="shared" si="227"/>
        <v>-0.00401606425702811</v>
      </c>
      <c r="I648" s="394">
        <v>170</v>
      </c>
      <c r="J648" s="396">
        <f t="shared" si="223"/>
        <v>-208</v>
      </c>
      <c r="K648" s="411">
        <f t="shared" si="214"/>
        <v>-0.55026455026455</v>
      </c>
      <c r="L648" s="396">
        <v>249</v>
      </c>
    </row>
    <row r="649" s="356" customFormat="1" ht="15" spans="1:12">
      <c r="A649" s="446">
        <v>2130109</v>
      </c>
      <c r="B649" s="400" t="s">
        <v>641</v>
      </c>
      <c r="C649" s="395">
        <v>104</v>
      </c>
      <c r="D649" s="396">
        <v>93</v>
      </c>
      <c r="E649" s="396">
        <v>93</v>
      </c>
      <c r="F649" s="397">
        <f t="shared" si="226"/>
        <v>1</v>
      </c>
      <c r="G649" s="395">
        <f t="shared" si="216"/>
        <v>-10</v>
      </c>
      <c r="H649" s="398">
        <f t="shared" si="227"/>
        <v>-0.0970873786407767</v>
      </c>
      <c r="I649" s="394">
        <v>100</v>
      </c>
      <c r="J649" s="396">
        <f t="shared" si="223"/>
        <v>-4</v>
      </c>
      <c r="K649" s="411">
        <f t="shared" si="214"/>
        <v>-0.0384615384615385</v>
      </c>
      <c r="L649" s="396">
        <v>103</v>
      </c>
    </row>
    <row r="650" s="356" customFormat="1" ht="15" spans="1:12">
      <c r="A650" s="446">
        <v>2130110</v>
      </c>
      <c r="B650" s="400" t="s">
        <v>642</v>
      </c>
      <c r="C650" s="395">
        <v>18</v>
      </c>
      <c r="D650" s="396">
        <v>24</v>
      </c>
      <c r="E650" s="396">
        <v>24</v>
      </c>
      <c r="F650" s="397">
        <f t="shared" si="226"/>
        <v>1</v>
      </c>
      <c r="G650" s="395">
        <f t="shared" si="216"/>
        <v>6</v>
      </c>
      <c r="H650" s="398">
        <f t="shared" si="227"/>
        <v>0.333333333333333</v>
      </c>
      <c r="I650" s="394" t="s">
        <v>156</v>
      </c>
      <c r="J650" s="396" t="str">
        <f t="shared" si="223"/>
        <v/>
      </c>
      <c r="K650" s="411" t="str">
        <f t="shared" si="214"/>
        <v/>
      </c>
      <c r="L650" s="396">
        <v>18</v>
      </c>
    </row>
    <row r="651" s="356" customFormat="1" ht="15" spans="1:12">
      <c r="A651" s="446">
        <v>2130111</v>
      </c>
      <c r="B651" s="400" t="s">
        <v>643</v>
      </c>
      <c r="C651" s="395">
        <v>7</v>
      </c>
      <c r="D651" s="396">
        <v>6</v>
      </c>
      <c r="E651" s="396">
        <v>6</v>
      </c>
      <c r="F651" s="397">
        <f t="shared" si="226"/>
        <v>1</v>
      </c>
      <c r="G651" s="395">
        <f t="shared" si="216"/>
        <v>5</v>
      </c>
      <c r="H651" s="398">
        <f t="shared" si="227"/>
        <v>5</v>
      </c>
      <c r="I651" s="394">
        <v>1</v>
      </c>
      <c r="J651" s="396">
        <f t="shared" si="223"/>
        <v>-6</v>
      </c>
      <c r="K651" s="411">
        <f t="shared" si="214"/>
        <v>-0.857142857142857</v>
      </c>
      <c r="L651" s="396">
        <v>1</v>
      </c>
    </row>
    <row r="652" s="356" customFormat="1" ht="15" spans="1:12">
      <c r="A652" s="446">
        <v>2130112</v>
      </c>
      <c r="B652" s="400" t="s">
        <v>644</v>
      </c>
      <c r="C652" s="395">
        <v>0</v>
      </c>
      <c r="D652" s="396"/>
      <c r="E652" s="396"/>
      <c r="F652" s="397"/>
      <c r="G652" s="395">
        <f t="shared" si="216"/>
        <v>-1</v>
      </c>
      <c r="H652" s="398">
        <f t="shared" si="227"/>
        <v>-1</v>
      </c>
      <c r="I652" s="394" t="s">
        <v>156</v>
      </c>
      <c r="J652" s="396" t="str">
        <f t="shared" si="223"/>
        <v/>
      </c>
      <c r="K652" s="411" t="str">
        <f t="shared" si="214"/>
        <v/>
      </c>
      <c r="L652" s="396">
        <v>1</v>
      </c>
    </row>
    <row r="653" s="356" customFormat="1" ht="15" spans="1:12">
      <c r="A653" s="446">
        <v>2130114</v>
      </c>
      <c r="B653" s="400" t="s">
        <v>645</v>
      </c>
      <c r="C653" s="395">
        <v>150</v>
      </c>
      <c r="D653" s="396"/>
      <c r="E653" s="396"/>
      <c r="F653" s="397"/>
      <c r="G653" s="395">
        <f t="shared" si="216"/>
        <v>-2</v>
      </c>
      <c r="H653" s="398"/>
      <c r="I653" s="394">
        <v>100</v>
      </c>
      <c r="J653" s="396">
        <f t="shared" si="223"/>
        <v>-50</v>
      </c>
      <c r="K653" s="411">
        <f t="shared" si="214"/>
        <v>-0.333333333333333</v>
      </c>
      <c r="L653" s="396">
        <v>2</v>
      </c>
    </row>
    <row r="654" s="356" customFormat="1" ht="15" spans="1:12">
      <c r="A654" s="446">
        <v>2130119</v>
      </c>
      <c r="B654" s="400" t="s">
        <v>646</v>
      </c>
      <c r="C654" s="395">
        <v>31</v>
      </c>
      <c r="D654" s="396">
        <v>79</v>
      </c>
      <c r="E654" s="396">
        <v>77</v>
      </c>
      <c r="F654" s="397">
        <f t="shared" ref="F654:F662" si="228">E654/D654</f>
        <v>0.974683544303797</v>
      </c>
      <c r="G654" s="395">
        <f t="shared" si="216"/>
        <v>5</v>
      </c>
      <c r="H654" s="398">
        <f t="shared" ref="H654:H668" si="229">G654/L654</f>
        <v>0.0694444444444444</v>
      </c>
      <c r="I654" s="394" t="s">
        <v>156</v>
      </c>
      <c r="J654" s="396" t="str">
        <f t="shared" si="223"/>
        <v/>
      </c>
      <c r="K654" s="411" t="str">
        <f t="shared" si="214"/>
        <v/>
      </c>
      <c r="L654" s="396">
        <v>72</v>
      </c>
    </row>
    <row r="655" s="356" customFormat="1" ht="15" spans="1:12">
      <c r="A655" s="446">
        <v>2130120</v>
      </c>
      <c r="B655" s="400" t="s">
        <v>647</v>
      </c>
      <c r="C655" s="395"/>
      <c r="D655" s="396"/>
      <c r="E655" s="396"/>
      <c r="F655" s="397"/>
      <c r="G655" s="395">
        <f t="shared" si="216"/>
        <v>0</v>
      </c>
      <c r="H655" s="398"/>
      <c r="I655" s="394" t="s">
        <v>156</v>
      </c>
      <c r="J655" s="396" t="str">
        <f t="shared" si="223"/>
        <v/>
      </c>
      <c r="K655" s="411" t="str">
        <f t="shared" si="214"/>
        <v/>
      </c>
      <c r="L655" s="396"/>
    </row>
    <row r="656" s="356" customFormat="1" ht="15" spans="1:12">
      <c r="A656" s="446">
        <v>2130121</v>
      </c>
      <c r="B656" s="400" t="s">
        <v>648</v>
      </c>
      <c r="C656" s="395"/>
      <c r="D656" s="396">
        <v>8</v>
      </c>
      <c r="E656" s="396">
        <v>8</v>
      </c>
      <c r="F656" s="397">
        <f t="shared" si="228"/>
        <v>1</v>
      </c>
      <c r="G656" s="395">
        <f t="shared" si="216"/>
        <v>8</v>
      </c>
      <c r="H656" s="398"/>
      <c r="I656" s="394" t="s">
        <v>156</v>
      </c>
      <c r="J656" s="396" t="str">
        <f t="shared" si="223"/>
        <v/>
      </c>
      <c r="K656" s="411" t="str">
        <f t="shared" si="214"/>
        <v/>
      </c>
      <c r="L656" s="396"/>
    </row>
    <row r="657" s="356" customFormat="1" ht="15" spans="1:12">
      <c r="A657" s="446">
        <v>2130122</v>
      </c>
      <c r="B657" s="400" t="s">
        <v>649</v>
      </c>
      <c r="C657" s="395">
        <v>556</v>
      </c>
      <c r="D657" s="396">
        <v>3422</v>
      </c>
      <c r="E657" s="396">
        <v>3419</v>
      </c>
      <c r="F657" s="397">
        <f t="shared" si="228"/>
        <v>0.999123319696084</v>
      </c>
      <c r="G657" s="395">
        <f t="shared" si="216"/>
        <v>2574</v>
      </c>
      <c r="H657" s="398">
        <f t="shared" si="229"/>
        <v>3.04615384615385</v>
      </c>
      <c r="I657" s="394">
        <v>2351</v>
      </c>
      <c r="J657" s="396">
        <f t="shared" si="223"/>
        <v>1795</v>
      </c>
      <c r="K657" s="411">
        <f t="shared" si="214"/>
        <v>3.22841726618705</v>
      </c>
      <c r="L657" s="396">
        <v>845</v>
      </c>
    </row>
    <row r="658" s="356" customFormat="1" ht="15" spans="1:12">
      <c r="A658" s="446">
        <v>2130124</v>
      </c>
      <c r="B658" s="400" t="s">
        <v>650</v>
      </c>
      <c r="C658" s="395">
        <v>148</v>
      </c>
      <c r="D658" s="396">
        <v>98</v>
      </c>
      <c r="E658" s="396">
        <v>98</v>
      </c>
      <c r="F658" s="397">
        <f t="shared" si="228"/>
        <v>1</v>
      </c>
      <c r="G658" s="395">
        <f t="shared" si="216"/>
        <v>-149</v>
      </c>
      <c r="H658" s="398">
        <f t="shared" si="229"/>
        <v>-0.603238866396761</v>
      </c>
      <c r="I658" s="394">
        <v>100</v>
      </c>
      <c r="J658" s="396">
        <f t="shared" si="223"/>
        <v>-48</v>
      </c>
      <c r="K658" s="411">
        <f t="shared" si="214"/>
        <v>-0.324324324324324</v>
      </c>
      <c r="L658" s="396">
        <v>247</v>
      </c>
    </row>
    <row r="659" s="356" customFormat="1" ht="15" spans="1:12">
      <c r="A659" s="446">
        <v>2130125</v>
      </c>
      <c r="B659" s="400" t="s">
        <v>651</v>
      </c>
      <c r="C659" s="395">
        <v>0</v>
      </c>
      <c r="D659" s="396">
        <v>10</v>
      </c>
      <c r="E659" s="396">
        <v>10</v>
      </c>
      <c r="F659" s="397">
        <f t="shared" si="228"/>
        <v>1</v>
      </c>
      <c r="G659" s="395">
        <f t="shared" si="216"/>
        <v>-38</v>
      </c>
      <c r="H659" s="398">
        <f t="shared" si="229"/>
        <v>-0.791666666666667</v>
      </c>
      <c r="I659" s="394" t="s">
        <v>156</v>
      </c>
      <c r="J659" s="396" t="str">
        <f t="shared" si="223"/>
        <v/>
      </c>
      <c r="K659" s="411" t="str">
        <f t="shared" si="214"/>
        <v/>
      </c>
      <c r="L659" s="396">
        <v>48</v>
      </c>
    </row>
    <row r="660" s="356" customFormat="1" ht="15" spans="1:12">
      <c r="A660" s="446">
        <v>2130126</v>
      </c>
      <c r="B660" s="400" t="s">
        <v>652</v>
      </c>
      <c r="C660" s="395">
        <v>130</v>
      </c>
      <c r="D660" s="396">
        <v>11</v>
      </c>
      <c r="E660" s="396">
        <v>11</v>
      </c>
      <c r="F660" s="397">
        <f t="shared" si="228"/>
        <v>1</v>
      </c>
      <c r="G660" s="395">
        <f t="shared" si="216"/>
        <v>-462</v>
      </c>
      <c r="H660" s="398">
        <f t="shared" si="229"/>
        <v>-0.976744186046512</v>
      </c>
      <c r="I660" s="394" t="s">
        <v>156</v>
      </c>
      <c r="J660" s="396" t="str">
        <f t="shared" si="223"/>
        <v/>
      </c>
      <c r="K660" s="411" t="str">
        <f t="shared" si="214"/>
        <v/>
      </c>
      <c r="L660" s="396">
        <v>473</v>
      </c>
    </row>
    <row r="661" s="356" customFormat="1" ht="15" spans="1:12">
      <c r="A661" s="446">
        <v>2130135</v>
      </c>
      <c r="B661" s="400" t="s">
        <v>653</v>
      </c>
      <c r="C661" s="395">
        <v>259</v>
      </c>
      <c r="D661" s="396">
        <v>94</v>
      </c>
      <c r="E661" s="396">
        <v>94</v>
      </c>
      <c r="F661" s="397">
        <f t="shared" si="228"/>
        <v>1</v>
      </c>
      <c r="G661" s="395">
        <f t="shared" si="216"/>
        <v>9</v>
      </c>
      <c r="H661" s="398">
        <f t="shared" si="229"/>
        <v>0.105882352941176</v>
      </c>
      <c r="I661" s="394">
        <v>630</v>
      </c>
      <c r="J661" s="396">
        <f t="shared" si="223"/>
        <v>371</v>
      </c>
      <c r="K661" s="411">
        <f t="shared" si="214"/>
        <v>1.43243243243243</v>
      </c>
      <c r="L661" s="396">
        <v>85</v>
      </c>
    </row>
    <row r="662" s="356" customFormat="1" ht="15" spans="1:12">
      <c r="A662" s="446">
        <v>2130142</v>
      </c>
      <c r="B662" s="400" t="s">
        <v>654</v>
      </c>
      <c r="C662" s="395">
        <v>143</v>
      </c>
      <c r="D662" s="396">
        <v>496</v>
      </c>
      <c r="E662" s="396">
        <v>494</v>
      </c>
      <c r="F662" s="397">
        <f t="shared" si="228"/>
        <v>0.995967741935484</v>
      </c>
      <c r="G662" s="395">
        <f t="shared" si="216"/>
        <v>474</v>
      </c>
      <c r="H662" s="398">
        <f t="shared" si="229"/>
        <v>23.7</v>
      </c>
      <c r="I662" s="394" t="s">
        <v>156</v>
      </c>
      <c r="J662" s="396" t="str">
        <f t="shared" si="223"/>
        <v/>
      </c>
      <c r="K662" s="411" t="str">
        <f t="shared" si="214"/>
        <v/>
      </c>
      <c r="L662" s="396">
        <v>20</v>
      </c>
    </row>
    <row r="663" s="356" customFormat="1" ht="15" spans="1:12">
      <c r="A663" s="446">
        <v>2130148</v>
      </c>
      <c r="B663" s="400" t="s">
        <v>655</v>
      </c>
      <c r="C663" s="395"/>
      <c r="D663" s="396"/>
      <c r="E663" s="396"/>
      <c r="F663" s="397"/>
      <c r="G663" s="395">
        <f t="shared" si="216"/>
        <v>-192</v>
      </c>
      <c r="H663" s="398">
        <f t="shared" si="229"/>
        <v>-1</v>
      </c>
      <c r="I663" s="394" t="s">
        <v>156</v>
      </c>
      <c r="J663" s="396" t="str">
        <f t="shared" si="223"/>
        <v/>
      </c>
      <c r="K663" s="411" t="str">
        <f t="shared" si="214"/>
        <v/>
      </c>
      <c r="L663" s="396">
        <v>192</v>
      </c>
    </row>
    <row r="664" s="356" customFormat="1" ht="15" spans="1:12">
      <c r="A664" s="446">
        <v>2130152</v>
      </c>
      <c r="B664" s="400" t="s">
        <v>656</v>
      </c>
      <c r="C664" s="395"/>
      <c r="D664" s="396"/>
      <c r="E664" s="396"/>
      <c r="F664" s="397"/>
      <c r="G664" s="395">
        <f t="shared" si="216"/>
        <v>0</v>
      </c>
      <c r="H664" s="398" t="e">
        <f t="shared" si="229"/>
        <v>#DIV/0!</v>
      </c>
      <c r="I664" s="394" t="s">
        <v>156</v>
      </c>
      <c r="J664" s="396" t="str">
        <f t="shared" si="223"/>
        <v/>
      </c>
      <c r="K664" s="411" t="str">
        <f t="shared" si="214"/>
        <v/>
      </c>
      <c r="L664" s="396"/>
    </row>
    <row r="665" s="356" customFormat="1" ht="15" spans="1:12">
      <c r="A665" s="446">
        <v>2130153</v>
      </c>
      <c r="B665" s="400" t="s">
        <v>657</v>
      </c>
      <c r="C665" s="395">
        <v>6768</v>
      </c>
      <c r="D665" s="396">
        <v>4554</v>
      </c>
      <c r="E665" s="396">
        <v>4553</v>
      </c>
      <c r="F665" s="397">
        <f t="shared" ref="F665:F668" si="230">E665/D665</f>
        <v>0.999780412823891</v>
      </c>
      <c r="G665" s="395">
        <f t="shared" si="216"/>
        <v>2309</v>
      </c>
      <c r="H665" s="398">
        <f t="shared" si="229"/>
        <v>1.02896613190731</v>
      </c>
      <c r="I665" s="394">
        <v>120</v>
      </c>
      <c r="J665" s="396">
        <f t="shared" si="223"/>
        <v>-6648</v>
      </c>
      <c r="K665" s="411">
        <f t="shared" si="214"/>
        <v>-0.982269503546099</v>
      </c>
      <c r="L665" s="396">
        <v>2244</v>
      </c>
    </row>
    <row r="666" s="356" customFormat="1" ht="15" spans="1:12">
      <c r="A666" s="446">
        <v>2130199</v>
      </c>
      <c r="B666" s="400" t="s">
        <v>658</v>
      </c>
      <c r="C666" s="395">
        <v>376</v>
      </c>
      <c r="D666" s="396">
        <v>775</v>
      </c>
      <c r="E666" s="396">
        <v>774</v>
      </c>
      <c r="F666" s="397">
        <f t="shared" si="230"/>
        <v>0.998709677419355</v>
      </c>
      <c r="G666" s="395">
        <f t="shared" si="216"/>
        <v>148</v>
      </c>
      <c r="H666" s="398">
        <f t="shared" si="229"/>
        <v>0.236421725239617</v>
      </c>
      <c r="I666" s="394">
        <v>2</v>
      </c>
      <c r="J666" s="396">
        <f t="shared" si="223"/>
        <v>-374</v>
      </c>
      <c r="K666" s="411">
        <f t="shared" si="214"/>
        <v>-0.99468085106383</v>
      </c>
      <c r="L666" s="396">
        <v>626</v>
      </c>
    </row>
    <row r="667" s="356" customFormat="1" ht="15.75" spans="1:12">
      <c r="A667" s="389">
        <v>21302</v>
      </c>
      <c r="B667" s="390" t="s">
        <v>659</v>
      </c>
      <c r="C667" s="391">
        <f>SUM(C668:C691)</f>
        <v>12017</v>
      </c>
      <c r="D667" s="391">
        <f>SUM(D668:D691)</f>
        <v>5132</v>
      </c>
      <c r="E667" s="391">
        <v>5121</v>
      </c>
      <c r="F667" s="387">
        <f t="shared" si="230"/>
        <v>0.997856586126267</v>
      </c>
      <c r="G667" s="391">
        <f t="shared" si="216"/>
        <v>690</v>
      </c>
      <c r="H667" s="388">
        <f t="shared" si="229"/>
        <v>0.15572105619499</v>
      </c>
      <c r="I667" s="391">
        <f>SUM(I668:I691)</f>
        <v>5428</v>
      </c>
      <c r="J667" s="386">
        <f t="shared" si="223"/>
        <v>-6589</v>
      </c>
      <c r="K667" s="409">
        <f t="shared" si="214"/>
        <v>-0.548306565698594</v>
      </c>
      <c r="L667" s="391">
        <f>SUM(L668:L691)</f>
        <v>4431</v>
      </c>
    </row>
    <row r="668" s="356" customFormat="1" ht="15" spans="1:12">
      <c r="A668" s="446">
        <v>2130201</v>
      </c>
      <c r="B668" s="400" t="s">
        <v>153</v>
      </c>
      <c r="C668" s="395">
        <v>528</v>
      </c>
      <c r="D668" s="396">
        <v>563</v>
      </c>
      <c r="E668" s="396">
        <v>561</v>
      </c>
      <c r="F668" s="397">
        <f t="shared" si="230"/>
        <v>0.996447602131439</v>
      </c>
      <c r="G668" s="395">
        <f t="shared" si="216"/>
        <v>-142</v>
      </c>
      <c r="H668" s="398">
        <f t="shared" si="229"/>
        <v>-0.20199146514936</v>
      </c>
      <c r="I668" s="394">
        <v>637</v>
      </c>
      <c r="J668" s="396">
        <f t="shared" si="223"/>
        <v>109</v>
      </c>
      <c r="K668" s="411">
        <f t="shared" si="214"/>
        <v>0.206439393939394</v>
      </c>
      <c r="L668" s="396">
        <v>703</v>
      </c>
    </row>
    <row r="669" s="356" customFormat="1" ht="15" spans="1:12">
      <c r="A669" s="446">
        <v>2130202</v>
      </c>
      <c r="B669" s="400" t="s">
        <v>154</v>
      </c>
      <c r="C669" s="395"/>
      <c r="D669" s="396"/>
      <c r="E669" s="396"/>
      <c r="F669" s="397"/>
      <c r="G669" s="395">
        <f t="shared" si="216"/>
        <v>0</v>
      </c>
      <c r="H669" s="398"/>
      <c r="I669" s="394">
        <v>23</v>
      </c>
      <c r="J669" s="396">
        <f t="shared" si="223"/>
        <v>23</v>
      </c>
      <c r="K669" s="411" t="str">
        <f t="shared" si="214"/>
        <v/>
      </c>
      <c r="L669" s="396"/>
    </row>
    <row r="670" s="356" customFormat="1" ht="15" spans="1:12">
      <c r="A670" s="446">
        <v>2130203</v>
      </c>
      <c r="B670" s="400" t="s">
        <v>155</v>
      </c>
      <c r="C670" s="395"/>
      <c r="D670" s="396"/>
      <c r="E670" s="396"/>
      <c r="F670" s="397"/>
      <c r="G670" s="395">
        <f t="shared" si="216"/>
        <v>0</v>
      </c>
      <c r="H670" s="398"/>
      <c r="I670" s="394" t="s">
        <v>156</v>
      </c>
      <c r="J670" s="396" t="str">
        <f t="shared" si="223"/>
        <v/>
      </c>
      <c r="K670" s="411" t="str">
        <f t="shared" si="214"/>
        <v/>
      </c>
      <c r="L670" s="396"/>
    </row>
    <row r="671" s="356" customFormat="1" ht="15" spans="1:12">
      <c r="A671" s="446">
        <v>2130204</v>
      </c>
      <c r="B671" s="400" t="s">
        <v>660</v>
      </c>
      <c r="C671" s="395">
        <v>438</v>
      </c>
      <c r="D671" s="396">
        <v>374</v>
      </c>
      <c r="E671" s="396">
        <v>371</v>
      </c>
      <c r="F671" s="397">
        <f t="shared" ref="F671:F675" si="231">E671/D671</f>
        <v>0.991978609625668</v>
      </c>
      <c r="G671" s="395">
        <f t="shared" si="216"/>
        <v>135</v>
      </c>
      <c r="H671" s="398">
        <f t="shared" ref="H671:H675" si="232">G671/L671</f>
        <v>0.572033898305085</v>
      </c>
      <c r="I671" s="394">
        <v>378</v>
      </c>
      <c r="J671" s="396">
        <f t="shared" si="223"/>
        <v>-60</v>
      </c>
      <c r="K671" s="411">
        <f t="shared" si="214"/>
        <v>-0.136986301369863</v>
      </c>
      <c r="L671" s="396">
        <v>236</v>
      </c>
    </row>
    <row r="672" s="356" customFormat="1" ht="15" spans="1:12">
      <c r="A672" s="446">
        <v>2130205</v>
      </c>
      <c r="B672" s="400" t="s">
        <v>661</v>
      </c>
      <c r="C672" s="395">
        <v>552</v>
      </c>
      <c r="D672" s="396">
        <v>35</v>
      </c>
      <c r="E672" s="396">
        <v>34</v>
      </c>
      <c r="F672" s="397">
        <f t="shared" si="231"/>
        <v>0.971428571428571</v>
      </c>
      <c r="G672" s="395">
        <f t="shared" si="216"/>
        <v>19</v>
      </c>
      <c r="H672" s="398">
        <f t="shared" si="232"/>
        <v>1.26666666666667</v>
      </c>
      <c r="I672" s="394">
        <v>31</v>
      </c>
      <c r="J672" s="396">
        <f t="shared" si="223"/>
        <v>-521</v>
      </c>
      <c r="K672" s="411">
        <f t="shared" ref="K672:K735" si="233">IFERROR(J672/C672,"")</f>
        <v>-0.943840579710145</v>
      </c>
      <c r="L672" s="396">
        <v>15</v>
      </c>
    </row>
    <row r="673" s="356" customFormat="1" ht="15" spans="1:12">
      <c r="A673" s="446">
        <v>2130206</v>
      </c>
      <c r="B673" s="400" t="s">
        <v>662</v>
      </c>
      <c r="C673" s="395">
        <v>0</v>
      </c>
      <c r="D673" s="396"/>
      <c r="E673" s="396"/>
      <c r="F673" s="397"/>
      <c r="G673" s="395">
        <f t="shared" si="216"/>
        <v>-19</v>
      </c>
      <c r="H673" s="398">
        <f t="shared" si="232"/>
        <v>-1</v>
      </c>
      <c r="I673" s="394" t="s">
        <v>156</v>
      </c>
      <c r="J673" s="396" t="str">
        <f t="shared" si="223"/>
        <v/>
      </c>
      <c r="K673" s="411" t="str">
        <f t="shared" si="233"/>
        <v/>
      </c>
      <c r="L673" s="396">
        <v>19</v>
      </c>
    </row>
    <row r="674" s="356" customFormat="1" ht="15" spans="1:12">
      <c r="A674" s="446">
        <v>2130207</v>
      </c>
      <c r="B674" s="400" t="s">
        <v>663</v>
      </c>
      <c r="C674" s="395">
        <v>18</v>
      </c>
      <c r="D674" s="396">
        <v>33</v>
      </c>
      <c r="E674" s="396">
        <v>33</v>
      </c>
      <c r="F674" s="397">
        <f t="shared" si="231"/>
        <v>1</v>
      </c>
      <c r="G674" s="395">
        <f t="shared" si="216"/>
        <v>30</v>
      </c>
      <c r="H674" s="398">
        <f t="shared" si="232"/>
        <v>10</v>
      </c>
      <c r="I674" s="394">
        <v>19</v>
      </c>
      <c r="J674" s="396">
        <f t="shared" si="223"/>
        <v>1</v>
      </c>
      <c r="K674" s="411">
        <f t="shared" si="233"/>
        <v>0.0555555555555556</v>
      </c>
      <c r="L674" s="396">
        <v>3</v>
      </c>
    </row>
    <row r="675" s="356" customFormat="1" ht="15" spans="1:12">
      <c r="A675" s="446">
        <v>2130209</v>
      </c>
      <c r="B675" s="400" t="s">
        <v>664</v>
      </c>
      <c r="C675" s="395">
        <v>7025</v>
      </c>
      <c r="D675" s="396">
        <v>2403</v>
      </c>
      <c r="E675" s="396">
        <v>2398</v>
      </c>
      <c r="F675" s="397">
        <f t="shared" si="231"/>
        <v>0.997919267582189</v>
      </c>
      <c r="G675" s="395">
        <f t="shared" si="216"/>
        <v>-82</v>
      </c>
      <c r="H675" s="398">
        <f t="shared" si="232"/>
        <v>-0.0330645161290323</v>
      </c>
      <c r="I675" s="394">
        <v>2387</v>
      </c>
      <c r="J675" s="396">
        <f t="shared" si="223"/>
        <v>-4638</v>
      </c>
      <c r="K675" s="411">
        <f t="shared" si="233"/>
        <v>-0.660213523131673</v>
      </c>
      <c r="L675" s="396">
        <v>2480</v>
      </c>
    </row>
    <row r="676" s="356" customFormat="1" ht="15" spans="1:12">
      <c r="A676" s="446">
        <v>2130210</v>
      </c>
      <c r="B676" s="400" t="s">
        <v>665</v>
      </c>
      <c r="C676" s="395"/>
      <c r="D676" s="396"/>
      <c r="E676" s="396"/>
      <c r="F676" s="397"/>
      <c r="G676" s="395">
        <f t="shared" si="216"/>
        <v>0</v>
      </c>
      <c r="H676" s="398"/>
      <c r="I676" s="394" t="s">
        <v>156</v>
      </c>
      <c r="J676" s="396" t="str">
        <f t="shared" si="223"/>
        <v/>
      </c>
      <c r="K676" s="411" t="str">
        <f t="shared" si="233"/>
        <v/>
      </c>
      <c r="L676" s="396"/>
    </row>
    <row r="677" s="356" customFormat="1" ht="15" spans="1:12">
      <c r="A677" s="446">
        <v>2130211</v>
      </c>
      <c r="B677" s="400" t="s">
        <v>666</v>
      </c>
      <c r="C677" s="395"/>
      <c r="D677" s="396"/>
      <c r="E677" s="396"/>
      <c r="F677" s="397"/>
      <c r="G677" s="395">
        <f t="shared" si="216"/>
        <v>0</v>
      </c>
      <c r="H677" s="398" t="e">
        <f>G677/L677</f>
        <v>#DIV/0!</v>
      </c>
      <c r="I677" s="394" t="s">
        <v>156</v>
      </c>
      <c r="J677" s="396" t="str">
        <f t="shared" si="223"/>
        <v/>
      </c>
      <c r="K677" s="411" t="str">
        <f t="shared" si="233"/>
        <v/>
      </c>
      <c r="L677" s="396"/>
    </row>
    <row r="678" s="356" customFormat="1" ht="15" spans="1:12">
      <c r="A678" s="446">
        <v>2130212</v>
      </c>
      <c r="B678" s="400" t="s">
        <v>667</v>
      </c>
      <c r="C678" s="395"/>
      <c r="D678" s="396"/>
      <c r="E678" s="396"/>
      <c r="F678" s="397"/>
      <c r="G678" s="395">
        <f t="shared" si="216"/>
        <v>0</v>
      </c>
      <c r="H678" s="398"/>
      <c r="I678" s="394" t="s">
        <v>156</v>
      </c>
      <c r="J678" s="396" t="str">
        <f t="shared" si="223"/>
        <v/>
      </c>
      <c r="K678" s="411" t="str">
        <f t="shared" si="233"/>
        <v/>
      </c>
      <c r="L678" s="396"/>
    </row>
    <row r="679" s="356" customFormat="1" ht="15" spans="1:12">
      <c r="A679" s="446">
        <v>2130213</v>
      </c>
      <c r="B679" s="400" t="s">
        <v>668</v>
      </c>
      <c r="C679" s="395">
        <v>60</v>
      </c>
      <c r="D679" s="396">
        <v>93</v>
      </c>
      <c r="E679" s="396">
        <v>93</v>
      </c>
      <c r="F679" s="397">
        <f>E679/D679</f>
        <v>1</v>
      </c>
      <c r="G679" s="395">
        <f t="shared" ref="G679:G742" si="234">E679-L679</f>
        <v>-25</v>
      </c>
      <c r="H679" s="398">
        <f>G679/L679</f>
        <v>-0.211864406779661</v>
      </c>
      <c r="I679" s="394">
        <v>79</v>
      </c>
      <c r="J679" s="396">
        <f t="shared" si="223"/>
        <v>19</v>
      </c>
      <c r="K679" s="411">
        <f t="shared" si="233"/>
        <v>0.316666666666667</v>
      </c>
      <c r="L679" s="396">
        <v>118</v>
      </c>
    </row>
    <row r="680" s="356" customFormat="1" ht="15" spans="1:12">
      <c r="A680" s="446">
        <v>2130217</v>
      </c>
      <c r="B680" s="400" t="s">
        <v>669</v>
      </c>
      <c r="C680" s="395"/>
      <c r="D680" s="396"/>
      <c r="E680" s="396"/>
      <c r="F680" s="397"/>
      <c r="G680" s="395">
        <f t="shared" si="234"/>
        <v>0</v>
      </c>
      <c r="H680" s="398"/>
      <c r="I680" s="394" t="s">
        <v>156</v>
      </c>
      <c r="J680" s="396" t="str">
        <f t="shared" si="223"/>
        <v/>
      </c>
      <c r="K680" s="411" t="str">
        <f t="shared" si="233"/>
        <v/>
      </c>
      <c r="L680" s="396"/>
    </row>
    <row r="681" s="356" customFormat="1" ht="15" spans="1:12">
      <c r="A681" s="446">
        <v>2130220</v>
      </c>
      <c r="B681" s="400" t="s">
        <v>670</v>
      </c>
      <c r="C681" s="395"/>
      <c r="D681" s="396"/>
      <c r="E681" s="396"/>
      <c r="F681" s="397"/>
      <c r="G681" s="395">
        <f t="shared" si="234"/>
        <v>0</v>
      </c>
      <c r="H681" s="398"/>
      <c r="I681" s="394" t="s">
        <v>156</v>
      </c>
      <c r="J681" s="396" t="str">
        <f t="shared" si="223"/>
        <v/>
      </c>
      <c r="K681" s="411" t="str">
        <f t="shared" si="233"/>
        <v/>
      </c>
      <c r="L681" s="396"/>
    </row>
    <row r="682" s="356" customFormat="1" ht="15" spans="1:12">
      <c r="A682" s="446">
        <v>2130221</v>
      </c>
      <c r="B682" s="400" t="s">
        <v>671</v>
      </c>
      <c r="C682" s="395"/>
      <c r="D682" s="396"/>
      <c r="E682" s="396"/>
      <c r="F682" s="397"/>
      <c r="G682" s="395">
        <f t="shared" si="234"/>
        <v>0</v>
      </c>
      <c r="H682" s="398"/>
      <c r="I682" s="394" t="s">
        <v>156</v>
      </c>
      <c r="J682" s="396" t="str">
        <f t="shared" si="223"/>
        <v/>
      </c>
      <c r="K682" s="411" t="str">
        <f t="shared" si="233"/>
        <v/>
      </c>
      <c r="L682" s="396"/>
    </row>
    <row r="683" s="356" customFormat="1" ht="15" spans="1:12">
      <c r="A683" s="446">
        <v>2130223</v>
      </c>
      <c r="B683" s="400" t="s">
        <v>672</v>
      </c>
      <c r="C683" s="395"/>
      <c r="D683" s="396"/>
      <c r="E683" s="396"/>
      <c r="F683" s="397"/>
      <c r="G683" s="395">
        <f t="shared" si="234"/>
        <v>0</v>
      </c>
      <c r="H683" s="398"/>
      <c r="I683" s="394" t="s">
        <v>156</v>
      </c>
      <c r="J683" s="396" t="str">
        <f t="shared" si="223"/>
        <v/>
      </c>
      <c r="K683" s="411" t="str">
        <f t="shared" si="233"/>
        <v/>
      </c>
      <c r="L683" s="396"/>
    </row>
    <row r="684" s="356" customFormat="1" ht="15" spans="1:12">
      <c r="A684" s="446">
        <v>2130226</v>
      </c>
      <c r="B684" s="400" t="s">
        <v>673</v>
      </c>
      <c r="C684" s="395"/>
      <c r="D684" s="396"/>
      <c r="E684" s="396"/>
      <c r="F684" s="397"/>
      <c r="G684" s="395">
        <f t="shared" si="234"/>
        <v>0</v>
      </c>
      <c r="H684" s="398"/>
      <c r="I684" s="394" t="s">
        <v>156</v>
      </c>
      <c r="J684" s="396" t="str">
        <f t="shared" si="223"/>
        <v/>
      </c>
      <c r="K684" s="411" t="str">
        <f t="shared" si="233"/>
        <v/>
      </c>
      <c r="L684" s="396"/>
    </row>
    <row r="685" s="356" customFormat="1" ht="15" spans="1:12">
      <c r="A685" s="446">
        <v>2130227</v>
      </c>
      <c r="B685" s="400" t="s">
        <v>674</v>
      </c>
      <c r="C685" s="395"/>
      <c r="D685" s="396"/>
      <c r="E685" s="396"/>
      <c r="F685" s="397"/>
      <c r="G685" s="395">
        <f t="shared" si="234"/>
        <v>0</v>
      </c>
      <c r="H685" s="398"/>
      <c r="I685" s="394" t="s">
        <v>156</v>
      </c>
      <c r="J685" s="396" t="str">
        <f t="shared" si="223"/>
        <v/>
      </c>
      <c r="K685" s="411" t="str">
        <f t="shared" si="233"/>
        <v/>
      </c>
      <c r="L685" s="396"/>
    </row>
    <row r="686" s="356" customFormat="1" ht="15" spans="1:12">
      <c r="A686" s="446">
        <v>2130232</v>
      </c>
      <c r="B686" s="400" t="s">
        <v>675</v>
      </c>
      <c r="C686" s="395"/>
      <c r="D686" s="396"/>
      <c r="E686" s="396"/>
      <c r="F686" s="397"/>
      <c r="G686" s="395">
        <f t="shared" si="234"/>
        <v>0</v>
      </c>
      <c r="H686" s="398"/>
      <c r="I686" s="394" t="s">
        <v>156</v>
      </c>
      <c r="J686" s="396" t="str">
        <f t="shared" si="223"/>
        <v/>
      </c>
      <c r="K686" s="411" t="str">
        <f t="shared" si="233"/>
        <v/>
      </c>
      <c r="L686" s="396"/>
    </row>
    <row r="687" s="356" customFormat="1" ht="15" spans="1:12">
      <c r="A687" s="446">
        <v>2130234</v>
      </c>
      <c r="B687" s="400" t="s">
        <v>676</v>
      </c>
      <c r="C687" s="395">
        <v>143</v>
      </c>
      <c r="D687" s="396">
        <v>161</v>
      </c>
      <c r="E687" s="396">
        <v>161</v>
      </c>
      <c r="F687" s="397">
        <f t="shared" ref="F687:F693" si="235">E687/D687</f>
        <v>1</v>
      </c>
      <c r="G687" s="395">
        <f t="shared" si="234"/>
        <v>5</v>
      </c>
      <c r="H687" s="398">
        <f t="shared" ref="H687:H693" si="236">G687/L687</f>
        <v>0.032051282051282</v>
      </c>
      <c r="I687" s="394">
        <v>105</v>
      </c>
      <c r="J687" s="396">
        <f t="shared" si="223"/>
        <v>-38</v>
      </c>
      <c r="K687" s="411">
        <f t="shared" si="233"/>
        <v>-0.265734265734266</v>
      </c>
      <c r="L687" s="396">
        <v>156</v>
      </c>
    </row>
    <row r="688" s="356" customFormat="1" ht="15" spans="1:12">
      <c r="A688" s="446">
        <v>2130235</v>
      </c>
      <c r="B688" s="400" t="s">
        <v>677</v>
      </c>
      <c r="C688" s="395"/>
      <c r="D688" s="396"/>
      <c r="E688" s="396"/>
      <c r="F688" s="397"/>
      <c r="G688" s="395">
        <f t="shared" si="234"/>
        <v>0</v>
      </c>
      <c r="H688" s="398"/>
      <c r="I688" s="394" t="s">
        <v>156</v>
      </c>
      <c r="J688" s="396" t="str">
        <f t="shared" si="223"/>
        <v/>
      </c>
      <c r="K688" s="411" t="str">
        <f t="shared" si="233"/>
        <v/>
      </c>
      <c r="L688" s="396"/>
    </row>
    <row r="689" s="356" customFormat="1" ht="15" spans="1:12">
      <c r="A689" s="446">
        <v>2130236</v>
      </c>
      <c r="B689" s="400" t="s">
        <v>678</v>
      </c>
      <c r="C689" s="395"/>
      <c r="D689" s="396"/>
      <c r="E689" s="396"/>
      <c r="F689" s="397"/>
      <c r="G689" s="395">
        <f t="shared" si="234"/>
        <v>0</v>
      </c>
      <c r="H689" s="398"/>
      <c r="I689" s="394" t="s">
        <v>156</v>
      </c>
      <c r="J689" s="396" t="str">
        <f t="shared" si="223"/>
        <v/>
      </c>
      <c r="K689" s="411" t="str">
        <f t="shared" si="233"/>
        <v/>
      </c>
      <c r="L689" s="396"/>
    </row>
    <row r="690" s="356" customFormat="1" ht="15" spans="1:12">
      <c r="A690" s="446">
        <v>2130237</v>
      </c>
      <c r="B690" s="400" t="s">
        <v>644</v>
      </c>
      <c r="C690" s="395"/>
      <c r="D690" s="396"/>
      <c r="E690" s="396"/>
      <c r="F690" s="397"/>
      <c r="G690" s="395">
        <f t="shared" si="234"/>
        <v>0</v>
      </c>
      <c r="H690" s="398" t="e">
        <f t="shared" si="236"/>
        <v>#DIV/0!</v>
      </c>
      <c r="I690" s="394" t="s">
        <v>156</v>
      </c>
      <c r="J690" s="396" t="str">
        <f t="shared" si="223"/>
        <v/>
      </c>
      <c r="K690" s="411" t="str">
        <f t="shared" si="233"/>
        <v/>
      </c>
      <c r="L690" s="396"/>
    </row>
    <row r="691" s="356" customFormat="1" ht="15" spans="1:12">
      <c r="A691" s="446">
        <v>2130299</v>
      </c>
      <c r="B691" s="400" t="s">
        <v>679</v>
      </c>
      <c r="C691" s="395">
        <v>3253</v>
      </c>
      <c r="D691" s="396">
        <v>1470</v>
      </c>
      <c r="E691" s="396">
        <v>1470</v>
      </c>
      <c r="F691" s="397">
        <f t="shared" si="235"/>
        <v>1</v>
      </c>
      <c r="G691" s="395">
        <f t="shared" si="234"/>
        <v>769</v>
      </c>
      <c r="H691" s="398"/>
      <c r="I691" s="394">
        <v>1769</v>
      </c>
      <c r="J691" s="396">
        <f t="shared" si="223"/>
        <v>-1484</v>
      </c>
      <c r="K691" s="411">
        <f t="shared" si="233"/>
        <v>-0.456194282201045</v>
      </c>
      <c r="L691" s="396">
        <v>701</v>
      </c>
    </row>
    <row r="692" s="356" customFormat="1" ht="15.75" spans="1:12">
      <c r="A692" s="389">
        <v>21303</v>
      </c>
      <c r="B692" s="390" t="s">
        <v>680</v>
      </c>
      <c r="C692" s="391">
        <f>SUM(C693:C719)</f>
        <v>10124</v>
      </c>
      <c r="D692" s="391">
        <f>SUM(D693:D719)</f>
        <v>6994</v>
      </c>
      <c r="E692" s="391">
        <v>6992</v>
      </c>
      <c r="F692" s="387">
        <f t="shared" si="235"/>
        <v>0.999714040606234</v>
      </c>
      <c r="G692" s="391">
        <f t="shared" si="234"/>
        <v>-687</v>
      </c>
      <c r="H692" s="388">
        <f t="shared" si="236"/>
        <v>-0.0894647740591223</v>
      </c>
      <c r="I692" s="391">
        <f>SUM(I693:I719)</f>
        <v>2476</v>
      </c>
      <c r="J692" s="386">
        <f t="shared" si="223"/>
        <v>-7648</v>
      </c>
      <c r="K692" s="409">
        <f t="shared" si="233"/>
        <v>-0.755432635322007</v>
      </c>
      <c r="L692" s="391">
        <f>SUM(L693:L719)</f>
        <v>7679</v>
      </c>
    </row>
    <row r="693" s="356" customFormat="1" ht="15" spans="1:12">
      <c r="A693" s="446">
        <v>2130301</v>
      </c>
      <c r="B693" s="400" t="s">
        <v>153</v>
      </c>
      <c r="C693" s="395">
        <v>17</v>
      </c>
      <c r="D693" s="396">
        <v>65</v>
      </c>
      <c r="E693" s="396">
        <v>64</v>
      </c>
      <c r="F693" s="397">
        <f t="shared" si="235"/>
        <v>0.984615384615385</v>
      </c>
      <c r="G693" s="395">
        <f t="shared" si="234"/>
        <v>27</v>
      </c>
      <c r="H693" s="398">
        <f t="shared" si="236"/>
        <v>0.72972972972973</v>
      </c>
      <c r="I693" s="394">
        <v>130</v>
      </c>
      <c r="J693" s="396">
        <f t="shared" si="223"/>
        <v>113</v>
      </c>
      <c r="K693" s="411">
        <f t="shared" si="233"/>
        <v>6.64705882352941</v>
      </c>
      <c r="L693" s="396">
        <v>37</v>
      </c>
    </row>
    <row r="694" s="356" customFormat="1" ht="15" spans="1:12">
      <c r="A694" s="446">
        <v>2130302</v>
      </c>
      <c r="B694" s="400" t="s">
        <v>154</v>
      </c>
      <c r="C694" s="395"/>
      <c r="D694" s="396"/>
      <c r="E694" s="396"/>
      <c r="F694" s="397"/>
      <c r="G694" s="395">
        <f t="shared" si="234"/>
        <v>0</v>
      </c>
      <c r="H694" s="398"/>
      <c r="I694" s="394">
        <v>42</v>
      </c>
      <c r="J694" s="396">
        <f t="shared" si="223"/>
        <v>42</v>
      </c>
      <c r="K694" s="411" t="str">
        <f t="shared" si="233"/>
        <v/>
      </c>
      <c r="L694" s="396"/>
    </row>
    <row r="695" s="356" customFormat="1" ht="15" spans="1:12">
      <c r="A695" s="446">
        <v>2130303</v>
      </c>
      <c r="B695" s="400" t="s">
        <v>155</v>
      </c>
      <c r="C695" s="395"/>
      <c r="D695" s="396"/>
      <c r="E695" s="396"/>
      <c r="F695" s="397"/>
      <c r="G695" s="395">
        <f t="shared" si="234"/>
        <v>0</v>
      </c>
      <c r="H695" s="398"/>
      <c r="I695" s="394" t="s">
        <v>156</v>
      </c>
      <c r="J695" s="396" t="str">
        <f t="shared" si="223"/>
        <v/>
      </c>
      <c r="K695" s="411" t="str">
        <f t="shared" si="233"/>
        <v/>
      </c>
      <c r="L695" s="396"/>
    </row>
    <row r="696" s="356" customFormat="1" ht="15" spans="1:12">
      <c r="A696" s="446">
        <v>2130304</v>
      </c>
      <c r="B696" s="400" t="s">
        <v>681</v>
      </c>
      <c r="C696" s="395"/>
      <c r="D696" s="396">
        <v>10</v>
      </c>
      <c r="E696" s="396">
        <v>10</v>
      </c>
      <c r="F696" s="397">
        <f t="shared" ref="F696:F698" si="237">E696/D696</f>
        <v>1</v>
      </c>
      <c r="G696" s="395">
        <f t="shared" si="234"/>
        <v>10</v>
      </c>
      <c r="H696" s="398" t="e">
        <f t="shared" ref="H696:H701" si="238">G696/L696</f>
        <v>#DIV/0!</v>
      </c>
      <c r="I696" s="394" t="s">
        <v>156</v>
      </c>
      <c r="J696" s="396" t="str">
        <f t="shared" si="223"/>
        <v/>
      </c>
      <c r="K696" s="411" t="str">
        <f t="shared" si="233"/>
        <v/>
      </c>
      <c r="L696" s="396"/>
    </row>
    <row r="697" s="356" customFormat="1" ht="15" spans="1:12">
      <c r="A697" s="446">
        <v>2130305</v>
      </c>
      <c r="B697" s="400" t="s">
        <v>682</v>
      </c>
      <c r="C697" s="395">
        <v>3128</v>
      </c>
      <c r="D697" s="396">
        <v>1957</v>
      </c>
      <c r="E697" s="396">
        <v>1956</v>
      </c>
      <c r="F697" s="397">
        <f t="shared" si="237"/>
        <v>0.999489013796627</v>
      </c>
      <c r="G697" s="395">
        <f t="shared" si="234"/>
        <v>-1248</v>
      </c>
      <c r="H697" s="398">
        <f t="shared" si="238"/>
        <v>-0.389513108614232</v>
      </c>
      <c r="I697" s="394" t="s">
        <v>156</v>
      </c>
      <c r="J697" s="396" t="str">
        <f t="shared" si="223"/>
        <v/>
      </c>
      <c r="K697" s="411" t="str">
        <f t="shared" si="233"/>
        <v/>
      </c>
      <c r="L697" s="396">
        <v>3204</v>
      </c>
    </row>
    <row r="698" s="356" customFormat="1" ht="15" spans="1:12">
      <c r="A698" s="446">
        <v>2130306</v>
      </c>
      <c r="B698" s="400" t="s">
        <v>683</v>
      </c>
      <c r="C698" s="395">
        <v>560</v>
      </c>
      <c r="D698" s="396">
        <v>811</v>
      </c>
      <c r="E698" s="396">
        <v>811</v>
      </c>
      <c r="F698" s="397">
        <f t="shared" si="237"/>
        <v>1</v>
      </c>
      <c r="G698" s="395">
        <f t="shared" si="234"/>
        <v>309</v>
      </c>
      <c r="H698" s="398"/>
      <c r="I698" s="394">
        <v>219</v>
      </c>
      <c r="J698" s="396">
        <f t="shared" si="223"/>
        <v>-341</v>
      </c>
      <c r="K698" s="411">
        <f t="shared" si="233"/>
        <v>-0.608928571428571</v>
      </c>
      <c r="L698" s="396">
        <v>502</v>
      </c>
    </row>
    <row r="699" s="356" customFormat="1" ht="15" spans="1:12">
      <c r="A699" s="446">
        <v>2130307</v>
      </c>
      <c r="B699" s="400" t="s">
        <v>684</v>
      </c>
      <c r="C699" s="395"/>
      <c r="D699" s="396"/>
      <c r="E699" s="396"/>
      <c r="F699" s="397"/>
      <c r="G699" s="395">
        <f t="shared" si="234"/>
        <v>0</v>
      </c>
      <c r="H699" s="398"/>
      <c r="I699" s="394" t="s">
        <v>156</v>
      </c>
      <c r="J699" s="396" t="str">
        <f t="shared" si="223"/>
        <v/>
      </c>
      <c r="K699" s="411" t="str">
        <f t="shared" si="233"/>
        <v/>
      </c>
      <c r="L699" s="396"/>
    </row>
    <row r="700" s="356" customFormat="1" ht="15" spans="1:12">
      <c r="A700" s="446">
        <v>2130308</v>
      </c>
      <c r="B700" s="400" t="s">
        <v>685</v>
      </c>
      <c r="C700" s="395">
        <v>100</v>
      </c>
      <c r="D700" s="396"/>
      <c r="E700" s="396"/>
      <c r="F700" s="397"/>
      <c r="G700" s="395">
        <f t="shared" si="234"/>
        <v>0</v>
      </c>
      <c r="H700" s="398"/>
      <c r="I700" s="394" t="s">
        <v>156</v>
      </c>
      <c r="J700" s="396" t="str">
        <f t="shared" si="223"/>
        <v/>
      </c>
      <c r="K700" s="411" t="str">
        <f t="shared" si="233"/>
        <v/>
      </c>
      <c r="L700" s="396"/>
    </row>
    <row r="701" s="356" customFormat="1" ht="15" spans="1:12">
      <c r="A701" s="446">
        <v>2130309</v>
      </c>
      <c r="B701" s="400" t="s">
        <v>686</v>
      </c>
      <c r="C701" s="395"/>
      <c r="D701" s="396"/>
      <c r="E701" s="396"/>
      <c r="F701" s="397"/>
      <c r="G701" s="395">
        <f t="shared" si="234"/>
        <v>0</v>
      </c>
      <c r="H701" s="398" t="e">
        <f t="shared" si="238"/>
        <v>#DIV/0!</v>
      </c>
      <c r="I701" s="394" t="s">
        <v>156</v>
      </c>
      <c r="J701" s="396" t="str">
        <f t="shared" ref="J701:J744" si="239">IFERROR(I701-C701,"")</f>
        <v/>
      </c>
      <c r="K701" s="411" t="str">
        <f t="shared" si="233"/>
        <v/>
      </c>
      <c r="L701" s="396"/>
    </row>
    <row r="702" s="356" customFormat="1" ht="15" spans="1:12">
      <c r="A702" s="446">
        <v>2130310</v>
      </c>
      <c r="B702" s="400" t="s">
        <v>687</v>
      </c>
      <c r="C702" s="395">
        <v>13</v>
      </c>
      <c r="D702" s="396">
        <v>16</v>
      </c>
      <c r="E702" s="396">
        <v>16</v>
      </c>
      <c r="F702" s="397">
        <f t="shared" ref="F702:F708" si="240">E702/D702</f>
        <v>1</v>
      </c>
      <c r="G702" s="395">
        <f t="shared" si="234"/>
        <v>16</v>
      </c>
      <c r="H702" s="398"/>
      <c r="I702" s="394">
        <v>533</v>
      </c>
      <c r="J702" s="396">
        <f t="shared" si="239"/>
        <v>520</v>
      </c>
      <c r="K702" s="411">
        <f t="shared" si="233"/>
        <v>40</v>
      </c>
      <c r="L702" s="396"/>
    </row>
    <row r="703" s="356" customFormat="1" ht="15" spans="1:12">
      <c r="A703" s="446">
        <v>2130311</v>
      </c>
      <c r="B703" s="400" t="s">
        <v>688</v>
      </c>
      <c r="C703" s="395"/>
      <c r="D703" s="396"/>
      <c r="E703" s="396"/>
      <c r="F703" s="397"/>
      <c r="G703" s="395">
        <f t="shared" si="234"/>
        <v>0</v>
      </c>
      <c r="H703" s="398" t="e">
        <f t="shared" ref="H703:H708" si="241">G703/L703</f>
        <v>#DIV/0!</v>
      </c>
      <c r="I703" s="394" t="s">
        <v>156</v>
      </c>
      <c r="J703" s="396" t="str">
        <f t="shared" si="239"/>
        <v/>
      </c>
      <c r="K703" s="411" t="str">
        <f t="shared" si="233"/>
        <v/>
      </c>
      <c r="L703" s="396"/>
    </row>
    <row r="704" s="356" customFormat="1" ht="15" spans="1:12">
      <c r="A704" s="446">
        <v>2130312</v>
      </c>
      <c r="B704" s="400" t="s">
        <v>689</v>
      </c>
      <c r="C704" s="395"/>
      <c r="D704" s="396"/>
      <c r="E704" s="396"/>
      <c r="F704" s="397"/>
      <c r="G704" s="395">
        <f t="shared" si="234"/>
        <v>0</v>
      </c>
      <c r="H704" s="398"/>
      <c r="I704" s="394" t="s">
        <v>156</v>
      </c>
      <c r="J704" s="396" t="str">
        <f t="shared" si="239"/>
        <v/>
      </c>
      <c r="K704" s="411" t="str">
        <f t="shared" si="233"/>
        <v/>
      </c>
      <c r="L704" s="396"/>
    </row>
    <row r="705" s="356" customFormat="1" ht="15" spans="1:12">
      <c r="A705" s="446">
        <v>2130313</v>
      </c>
      <c r="B705" s="400" t="s">
        <v>690</v>
      </c>
      <c r="C705" s="395">
        <v>4</v>
      </c>
      <c r="D705" s="396"/>
      <c r="E705" s="396"/>
      <c r="F705" s="397"/>
      <c r="G705" s="395">
        <f t="shared" si="234"/>
        <v>0</v>
      </c>
      <c r="H705" s="398"/>
      <c r="I705" s="394" t="s">
        <v>156</v>
      </c>
      <c r="J705" s="396" t="str">
        <f t="shared" si="239"/>
        <v/>
      </c>
      <c r="K705" s="411" t="str">
        <f t="shared" si="233"/>
        <v/>
      </c>
      <c r="L705" s="396"/>
    </row>
    <row r="706" s="356" customFormat="1" ht="15" spans="1:12">
      <c r="A706" s="446">
        <v>2130314</v>
      </c>
      <c r="B706" s="400" t="s">
        <v>691</v>
      </c>
      <c r="C706" s="395">
        <v>524</v>
      </c>
      <c r="D706" s="396">
        <v>253</v>
      </c>
      <c r="E706" s="396">
        <v>253</v>
      </c>
      <c r="F706" s="397">
        <f t="shared" si="240"/>
        <v>1</v>
      </c>
      <c r="G706" s="395">
        <f t="shared" si="234"/>
        <v>-259</v>
      </c>
      <c r="H706" s="398">
        <f t="shared" si="241"/>
        <v>-0.505859375</v>
      </c>
      <c r="I706" s="394">
        <v>42</v>
      </c>
      <c r="J706" s="396">
        <f t="shared" si="239"/>
        <v>-482</v>
      </c>
      <c r="K706" s="411">
        <f t="shared" si="233"/>
        <v>-0.919847328244275</v>
      </c>
      <c r="L706" s="396">
        <v>512</v>
      </c>
    </row>
    <row r="707" s="356" customFormat="1" ht="15" spans="1:12">
      <c r="A707" s="446">
        <v>2130315</v>
      </c>
      <c r="B707" s="400" t="s">
        <v>692</v>
      </c>
      <c r="C707" s="395">
        <v>42</v>
      </c>
      <c r="D707" s="396">
        <v>42</v>
      </c>
      <c r="E707" s="396">
        <v>42</v>
      </c>
      <c r="F707" s="397">
        <f t="shared" si="240"/>
        <v>1</v>
      </c>
      <c r="G707" s="395">
        <f t="shared" si="234"/>
        <v>-18</v>
      </c>
      <c r="H707" s="398">
        <f t="shared" si="241"/>
        <v>-0.3</v>
      </c>
      <c r="I707" s="394" t="s">
        <v>156</v>
      </c>
      <c r="J707" s="396" t="str">
        <f t="shared" si="239"/>
        <v/>
      </c>
      <c r="K707" s="411" t="str">
        <f t="shared" si="233"/>
        <v/>
      </c>
      <c r="L707" s="396">
        <v>60</v>
      </c>
    </row>
    <row r="708" s="356" customFormat="1" ht="15" spans="1:12">
      <c r="A708" s="446">
        <v>2130316</v>
      </c>
      <c r="B708" s="400" t="s">
        <v>693</v>
      </c>
      <c r="C708" s="395">
        <v>2181</v>
      </c>
      <c r="D708" s="396">
        <v>643</v>
      </c>
      <c r="E708" s="396">
        <v>643</v>
      </c>
      <c r="F708" s="397">
        <f t="shared" si="240"/>
        <v>1</v>
      </c>
      <c r="G708" s="395">
        <f t="shared" si="234"/>
        <v>-198</v>
      </c>
      <c r="H708" s="398">
        <f t="shared" si="241"/>
        <v>-0.235434007134364</v>
      </c>
      <c r="I708" s="394" t="s">
        <v>156</v>
      </c>
      <c r="J708" s="396" t="str">
        <f t="shared" si="239"/>
        <v/>
      </c>
      <c r="K708" s="411" t="str">
        <f t="shared" si="233"/>
        <v/>
      </c>
      <c r="L708" s="396">
        <v>841</v>
      </c>
    </row>
    <row r="709" s="356" customFormat="1" ht="15" spans="1:12">
      <c r="A709" s="446">
        <v>2130317</v>
      </c>
      <c r="B709" s="400" t="s">
        <v>694</v>
      </c>
      <c r="C709" s="395"/>
      <c r="D709" s="396"/>
      <c r="E709" s="396"/>
      <c r="F709" s="397"/>
      <c r="G709" s="395">
        <f t="shared" si="234"/>
        <v>0</v>
      </c>
      <c r="H709" s="398"/>
      <c r="I709" s="394" t="s">
        <v>156</v>
      </c>
      <c r="J709" s="396" t="str">
        <f t="shared" si="239"/>
        <v/>
      </c>
      <c r="K709" s="411" t="str">
        <f t="shared" si="233"/>
        <v/>
      </c>
      <c r="L709" s="396"/>
    </row>
    <row r="710" s="356" customFormat="1" ht="15" spans="1:12">
      <c r="A710" s="446">
        <v>2130318</v>
      </c>
      <c r="B710" s="400" t="s">
        <v>695</v>
      </c>
      <c r="C710" s="395"/>
      <c r="D710" s="396"/>
      <c r="E710" s="396"/>
      <c r="F710" s="397"/>
      <c r="G710" s="395">
        <f t="shared" si="234"/>
        <v>0</v>
      </c>
      <c r="H710" s="398"/>
      <c r="I710" s="394" t="s">
        <v>156</v>
      </c>
      <c r="J710" s="396" t="str">
        <f t="shared" si="239"/>
        <v/>
      </c>
      <c r="K710" s="411" t="str">
        <f t="shared" si="233"/>
        <v/>
      </c>
      <c r="L710" s="396"/>
    </row>
    <row r="711" s="356" customFormat="1" ht="15" spans="1:12">
      <c r="A711" s="446">
        <v>2130319</v>
      </c>
      <c r="B711" s="400" t="s">
        <v>696</v>
      </c>
      <c r="C711" s="395">
        <v>348</v>
      </c>
      <c r="D711" s="396">
        <v>-106</v>
      </c>
      <c r="E711" s="396">
        <v>-106</v>
      </c>
      <c r="F711" s="397">
        <f t="shared" ref="F711:F716" si="242">E711/D711</f>
        <v>1</v>
      </c>
      <c r="G711" s="395">
        <f t="shared" si="234"/>
        <v>-691</v>
      </c>
      <c r="H711" s="398">
        <f t="shared" ref="H711:H713" si="243">G711/L711</f>
        <v>-1.18119658119658</v>
      </c>
      <c r="I711" s="394">
        <v>151</v>
      </c>
      <c r="J711" s="396">
        <f t="shared" si="239"/>
        <v>-197</v>
      </c>
      <c r="K711" s="411">
        <f t="shared" si="233"/>
        <v>-0.566091954022989</v>
      </c>
      <c r="L711" s="396">
        <v>585</v>
      </c>
    </row>
    <row r="712" s="356" customFormat="1" ht="15" spans="1:12">
      <c r="A712" s="446">
        <v>2130321</v>
      </c>
      <c r="B712" s="400" t="s">
        <v>697</v>
      </c>
      <c r="C712" s="395">
        <v>764</v>
      </c>
      <c r="D712" s="396">
        <v>577</v>
      </c>
      <c r="E712" s="396">
        <v>577</v>
      </c>
      <c r="F712" s="397">
        <f t="shared" si="242"/>
        <v>1</v>
      </c>
      <c r="G712" s="395">
        <f t="shared" si="234"/>
        <v>577</v>
      </c>
      <c r="H712" s="398" t="e">
        <f t="shared" si="243"/>
        <v>#DIV/0!</v>
      </c>
      <c r="I712" s="394" t="s">
        <v>156</v>
      </c>
      <c r="J712" s="396" t="str">
        <f t="shared" si="239"/>
        <v/>
      </c>
      <c r="K712" s="411" t="str">
        <f t="shared" si="233"/>
        <v/>
      </c>
      <c r="L712" s="396"/>
    </row>
    <row r="713" s="356" customFormat="1" ht="15" spans="1:12">
      <c r="A713" s="446">
        <v>2130322</v>
      </c>
      <c r="B713" s="400" t="s">
        <v>698</v>
      </c>
      <c r="C713" s="395"/>
      <c r="D713" s="396"/>
      <c r="E713" s="396"/>
      <c r="F713" s="397"/>
      <c r="G713" s="395">
        <f t="shared" si="234"/>
        <v>0</v>
      </c>
      <c r="H713" s="398" t="e">
        <f t="shared" si="243"/>
        <v>#DIV/0!</v>
      </c>
      <c r="I713" s="394" t="s">
        <v>156</v>
      </c>
      <c r="J713" s="396" t="str">
        <f t="shared" si="239"/>
        <v/>
      </c>
      <c r="K713" s="411" t="str">
        <f t="shared" si="233"/>
        <v/>
      </c>
      <c r="L713" s="396"/>
    </row>
    <row r="714" s="356" customFormat="1" ht="15" spans="1:12">
      <c r="A714" s="446">
        <v>2130333</v>
      </c>
      <c r="B714" s="400" t="s">
        <v>672</v>
      </c>
      <c r="C714" s="395"/>
      <c r="D714" s="396"/>
      <c r="E714" s="396"/>
      <c r="F714" s="397"/>
      <c r="G714" s="395">
        <f t="shared" si="234"/>
        <v>0</v>
      </c>
      <c r="H714" s="398"/>
      <c r="I714" s="394" t="s">
        <v>156</v>
      </c>
      <c r="J714" s="396" t="str">
        <f t="shared" si="239"/>
        <v/>
      </c>
      <c r="K714" s="411" t="str">
        <f t="shared" si="233"/>
        <v/>
      </c>
      <c r="L714" s="396"/>
    </row>
    <row r="715" s="356" customFormat="1" ht="15" spans="1:12">
      <c r="A715" s="446">
        <v>2130334</v>
      </c>
      <c r="B715" s="400" t="s">
        <v>699</v>
      </c>
      <c r="C715" s="395">
        <v>706</v>
      </c>
      <c r="D715" s="396">
        <v>768</v>
      </c>
      <c r="E715" s="396">
        <v>768</v>
      </c>
      <c r="F715" s="397">
        <f t="shared" si="242"/>
        <v>1</v>
      </c>
      <c r="G715" s="395">
        <f t="shared" si="234"/>
        <v>121</v>
      </c>
      <c r="H715" s="398">
        <f t="shared" ref="H715:H722" si="244">G715/L715</f>
        <v>0.187017001545595</v>
      </c>
      <c r="I715" s="394">
        <v>247</v>
      </c>
      <c r="J715" s="396">
        <f t="shared" si="239"/>
        <v>-459</v>
      </c>
      <c r="K715" s="411">
        <f t="shared" si="233"/>
        <v>-0.65014164305949</v>
      </c>
      <c r="L715" s="396">
        <v>647</v>
      </c>
    </row>
    <row r="716" s="356" customFormat="1" ht="15" spans="1:12">
      <c r="A716" s="446">
        <v>2130335</v>
      </c>
      <c r="B716" s="400" t="s">
        <v>700</v>
      </c>
      <c r="C716" s="395">
        <v>9</v>
      </c>
      <c r="D716" s="396">
        <v>15</v>
      </c>
      <c r="E716" s="396">
        <v>15</v>
      </c>
      <c r="F716" s="397">
        <f t="shared" si="242"/>
        <v>1</v>
      </c>
      <c r="G716" s="395">
        <f t="shared" si="234"/>
        <v>-27</v>
      </c>
      <c r="H716" s="398">
        <f t="shared" si="244"/>
        <v>-0.642857142857143</v>
      </c>
      <c r="I716" s="394" t="s">
        <v>156</v>
      </c>
      <c r="J716" s="396" t="str">
        <f t="shared" si="239"/>
        <v/>
      </c>
      <c r="K716" s="411" t="str">
        <f t="shared" si="233"/>
        <v/>
      </c>
      <c r="L716" s="396">
        <v>42</v>
      </c>
    </row>
    <row r="717" s="356" customFormat="1" ht="15" spans="1:12">
      <c r="A717" s="446">
        <v>2130336</v>
      </c>
      <c r="B717" s="400" t="s">
        <v>701</v>
      </c>
      <c r="C717" s="395"/>
      <c r="D717" s="396"/>
      <c r="E717" s="396"/>
      <c r="F717" s="397"/>
      <c r="G717" s="395">
        <f t="shared" si="234"/>
        <v>0</v>
      </c>
      <c r="H717" s="398"/>
      <c r="I717" s="394" t="s">
        <v>156</v>
      </c>
      <c r="J717" s="396" t="str">
        <f t="shared" si="239"/>
        <v/>
      </c>
      <c r="K717" s="411" t="str">
        <f t="shared" si="233"/>
        <v/>
      </c>
      <c r="L717" s="396"/>
    </row>
    <row r="718" s="356" customFormat="1" ht="15" spans="1:12">
      <c r="A718" s="446">
        <v>2130337</v>
      </c>
      <c r="B718" s="400" t="s">
        <v>702</v>
      </c>
      <c r="C718" s="395"/>
      <c r="D718" s="396"/>
      <c r="E718" s="396"/>
      <c r="F718" s="397"/>
      <c r="G718" s="395">
        <f t="shared" si="234"/>
        <v>0</v>
      </c>
      <c r="H718" s="398"/>
      <c r="I718" s="394" t="s">
        <v>156</v>
      </c>
      <c r="J718" s="396" t="str">
        <f t="shared" si="239"/>
        <v/>
      </c>
      <c r="K718" s="411" t="str">
        <f t="shared" si="233"/>
        <v/>
      </c>
      <c r="L718" s="396"/>
    </row>
    <row r="719" s="356" customFormat="1" ht="15" spans="1:12">
      <c r="A719" s="446">
        <v>2130399</v>
      </c>
      <c r="B719" s="400" t="s">
        <v>703</v>
      </c>
      <c r="C719" s="395">
        <v>1728</v>
      </c>
      <c r="D719" s="396">
        <v>1943</v>
      </c>
      <c r="E719" s="396">
        <v>1943</v>
      </c>
      <c r="F719" s="397">
        <f t="shared" ref="F719:F721" si="245">E719/D719</f>
        <v>1</v>
      </c>
      <c r="G719" s="395">
        <f t="shared" si="234"/>
        <v>694</v>
      </c>
      <c r="H719" s="398">
        <f t="shared" si="244"/>
        <v>0.55564451561249</v>
      </c>
      <c r="I719" s="394">
        <v>1112</v>
      </c>
      <c r="J719" s="396">
        <f t="shared" si="239"/>
        <v>-616</v>
      </c>
      <c r="K719" s="411">
        <f t="shared" si="233"/>
        <v>-0.356481481481481</v>
      </c>
      <c r="L719" s="396">
        <v>1249</v>
      </c>
    </row>
    <row r="720" s="356" customFormat="1" ht="15.75" spans="1:12">
      <c r="A720" s="389">
        <v>21305</v>
      </c>
      <c r="B720" s="390" t="s">
        <v>704</v>
      </c>
      <c r="C720" s="391">
        <f>SUM(C721:C730)</f>
        <v>11969</v>
      </c>
      <c r="D720" s="391">
        <f>SUM(D721:D730)</f>
        <v>17834</v>
      </c>
      <c r="E720" s="391">
        <v>17834</v>
      </c>
      <c r="F720" s="387">
        <f t="shared" si="245"/>
        <v>1</v>
      </c>
      <c r="G720" s="391">
        <f t="shared" si="234"/>
        <v>627</v>
      </c>
      <c r="H720" s="388">
        <f t="shared" si="244"/>
        <v>0.0364386586854187</v>
      </c>
      <c r="I720" s="391">
        <f>SUM(I721:I730)</f>
        <v>10822</v>
      </c>
      <c r="J720" s="386">
        <f t="shared" si="239"/>
        <v>-1147</v>
      </c>
      <c r="K720" s="409">
        <f t="shared" si="233"/>
        <v>-0.09583089648258</v>
      </c>
      <c r="L720" s="391">
        <f>SUM(L721:L730)</f>
        <v>17207</v>
      </c>
    </row>
    <row r="721" s="356" customFormat="1" ht="15" spans="1:12">
      <c r="A721" s="446">
        <v>2130501</v>
      </c>
      <c r="B721" s="400" t="s">
        <v>153</v>
      </c>
      <c r="C721" s="395">
        <v>134</v>
      </c>
      <c r="D721" s="396">
        <v>132</v>
      </c>
      <c r="E721" s="396">
        <v>132</v>
      </c>
      <c r="F721" s="397">
        <f t="shared" si="245"/>
        <v>1</v>
      </c>
      <c r="G721" s="395">
        <f t="shared" si="234"/>
        <v>27</v>
      </c>
      <c r="H721" s="398">
        <f t="shared" si="244"/>
        <v>0.257142857142857</v>
      </c>
      <c r="I721" s="394">
        <v>129</v>
      </c>
      <c r="J721" s="396">
        <f t="shared" si="239"/>
        <v>-5</v>
      </c>
      <c r="K721" s="411">
        <f t="shared" si="233"/>
        <v>-0.0373134328358209</v>
      </c>
      <c r="L721" s="396">
        <v>105</v>
      </c>
    </row>
    <row r="722" s="356" customFormat="1" ht="15" spans="1:12">
      <c r="A722" s="446">
        <v>2130502</v>
      </c>
      <c r="B722" s="400" t="s">
        <v>154</v>
      </c>
      <c r="C722" s="395"/>
      <c r="D722" s="396"/>
      <c r="E722" s="396"/>
      <c r="F722" s="397"/>
      <c r="G722" s="395">
        <f t="shared" si="234"/>
        <v>0</v>
      </c>
      <c r="H722" s="398" t="e">
        <f t="shared" si="244"/>
        <v>#DIV/0!</v>
      </c>
      <c r="I722" s="394">
        <v>63</v>
      </c>
      <c r="J722" s="396">
        <f t="shared" si="239"/>
        <v>63</v>
      </c>
      <c r="K722" s="411" t="str">
        <f t="shared" si="233"/>
        <v/>
      </c>
      <c r="L722" s="396"/>
    </row>
    <row r="723" s="356" customFormat="1" ht="15" spans="1:12">
      <c r="A723" s="446">
        <v>2130503</v>
      </c>
      <c r="B723" s="400" t="s">
        <v>155</v>
      </c>
      <c r="C723" s="395"/>
      <c r="D723" s="396"/>
      <c r="E723" s="396"/>
      <c r="F723" s="397"/>
      <c r="G723" s="395">
        <f t="shared" si="234"/>
        <v>0</v>
      </c>
      <c r="H723" s="398"/>
      <c r="I723" s="394" t="s">
        <v>156</v>
      </c>
      <c r="J723" s="396" t="str">
        <f t="shared" si="239"/>
        <v/>
      </c>
      <c r="K723" s="411" t="str">
        <f t="shared" si="233"/>
        <v/>
      </c>
      <c r="L723" s="396"/>
    </row>
    <row r="724" s="356" customFormat="1" ht="15" spans="1:12">
      <c r="A724" s="446">
        <v>2130504</v>
      </c>
      <c r="B724" s="400" t="s">
        <v>705</v>
      </c>
      <c r="C724" s="395">
        <v>10916</v>
      </c>
      <c r="D724" s="396">
        <v>6812</v>
      </c>
      <c r="E724" s="396">
        <v>6812</v>
      </c>
      <c r="F724" s="397">
        <f t="shared" ref="F724:F727" si="246">E724/D724</f>
        <v>1</v>
      </c>
      <c r="G724" s="395">
        <f t="shared" si="234"/>
        <v>-418</v>
      </c>
      <c r="H724" s="398">
        <f t="shared" ref="H724:H727" si="247">G724/L724</f>
        <v>-0.0578146611341632</v>
      </c>
      <c r="I724" s="394">
        <v>1871</v>
      </c>
      <c r="J724" s="396">
        <f t="shared" si="239"/>
        <v>-9045</v>
      </c>
      <c r="K724" s="411">
        <f t="shared" si="233"/>
        <v>-0.828600219860755</v>
      </c>
      <c r="L724" s="396">
        <v>7230</v>
      </c>
    </row>
    <row r="725" s="356" customFormat="1" ht="15" spans="1:12">
      <c r="A725" s="446">
        <v>2130505</v>
      </c>
      <c r="B725" s="400" t="s">
        <v>706</v>
      </c>
      <c r="C725" s="395">
        <v>244</v>
      </c>
      <c r="D725" s="396">
        <v>3649</v>
      </c>
      <c r="E725" s="396">
        <v>3649</v>
      </c>
      <c r="F725" s="397">
        <f t="shared" si="246"/>
        <v>1</v>
      </c>
      <c r="G725" s="395">
        <f t="shared" si="234"/>
        <v>-118</v>
      </c>
      <c r="H725" s="398">
        <f t="shared" si="247"/>
        <v>-0.0313246615343775</v>
      </c>
      <c r="I725" s="394" t="s">
        <v>156</v>
      </c>
      <c r="J725" s="396" t="str">
        <f t="shared" si="239"/>
        <v/>
      </c>
      <c r="K725" s="411" t="str">
        <f t="shared" si="233"/>
        <v/>
      </c>
      <c r="L725" s="396">
        <v>3767</v>
      </c>
    </row>
    <row r="726" s="356" customFormat="1" ht="15" spans="1:12">
      <c r="A726" s="446">
        <v>2130506</v>
      </c>
      <c r="B726" s="400" t="s">
        <v>707</v>
      </c>
      <c r="C726" s="395"/>
      <c r="D726" s="396">
        <v>200</v>
      </c>
      <c r="E726" s="396">
        <v>200</v>
      </c>
      <c r="F726" s="397">
        <f t="shared" si="246"/>
        <v>1</v>
      </c>
      <c r="G726" s="395">
        <f t="shared" si="234"/>
        <v>200</v>
      </c>
      <c r="H726" s="398"/>
      <c r="I726" s="394" t="s">
        <v>156</v>
      </c>
      <c r="J726" s="396" t="str">
        <f t="shared" si="239"/>
        <v/>
      </c>
      <c r="K726" s="411" t="str">
        <f t="shared" si="233"/>
        <v/>
      </c>
      <c r="L726" s="396"/>
    </row>
    <row r="727" s="356" customFormat="1" ht="15" spans="1:12">
      <c r="A727" s="446">
        <v>2130507</v>
      </c>
      <c r="B727" s="400" t="s">
        <v>708</v>
      </c>
      <c r="C727" s="395"/>
      <c r="D727" s="396">
        <v>525</v>
      </c>
      <c r="E727" s="396">
        <v>525</v>
      </c>
      <c r="F727" s="397">
        <f t="shared" si="246"/>
        <v>1</v>
      </c>
      <c r="G727" s="395">
        <f t="shared" si="234"/>
        <v>-238</v>
      </c>
      <c r="H727" s="398">
        <f t="shared" si="247"/>
        <v>-0.311926605504587</v>
      </c>
      <c r="I727" s="394" t="s">
        <v>156</v>
      </c>
      <c r="J727" s="396" t="str">
        <f t="shared" si="239"/>
        <v/>
      </c>
      <c r="K727" s="411" t="str">
        <f t="shared" si="233"/>
        <v/>
      </c>
      <c r="L727" s="396">
        <v>763</v>
      </c>
    </row>
    <row r="728" s="356" customFormat="1" ht="15" spans="1:12">
      <c r="A728" s="446">
        <v>2130508</v>
      </c>
      <c r="B728" s="400" t="s">
        <v>709</v>
      </c>
      <c r="C728" s="395"/>
      <c r="D728" s="396"/>
      <c r="E728" s="396"/>
      <c r="F728" s="397"/>
      <c r="G728" s="395">
        <f t="shared" si="234"/>
        <v>0</v>
      </c>
      <c r="H728" s="398"/>
      <c r="I728" s="394" t="s">
        <v>156</v>
      </c>
      <c r="J728" s="396" t="str">
        <f t="shared" si="239"/>
        <v/>
      </c>
      <c r="K728" s="411" t="str">
        <f t="shared" si="233"/>
        <v/>
      </c>
      <c r="L728" s="396"/>
    </row>
    <row r="729" s="356" customFormat="1" ht="15" spans="1:12">
      <c r="A729" s="446">
        <v>2130550</v>
      </c>
      <c r="B729" s="400" t="s">
        <v>162</v>
      </c>
      <c r="C729" s="395"/>
      <c r="D729" s="396"/>
      <c r="E729" s="396"/>
      <c r="F729" s="397"/>
      <c r="G729" s="395">
        <f t="shared" si="234"/>
        <v>0</v>
      </c>
      <c r="H729" s="398"/>
      <c r="I729" s="394" t="s">
        <v>156</v>
      </c>
      <c r="J729" s="396" t="str">
        <f t="shared" si="239"/>
        <v/>
      </c>
      <c r="K729" s="411" t="str">
        <f t="shared" si="233"/>
        <v/>
      </c>
      <c r="L729" s="396"/>
    </row>
    <row r="730" s="356" customFormat="1" ht="15" spans="1:12">
      <c r="A730" s="446">
        <v>2130599</v>
      </c>
      <c r="B730" s="400" t="s">
        <v>710</v>
      </c>
      <c r="C730" s="395">
        <v>675</v>
      </c>
      <c r="D730" s="396">
        <v>6516</v>
      </c>
      <c r="E730" s="396">
        <v>6516</v>
      </c>
      <c r="F730" s="397">
        <f t="shared" ref="F730:F732" si="248">E730/D730</f>
        <v>1</v>
      </c>
      <c r="G730" s="395">
        <f t="shared" si="234"/>
        <v>1174</v>
      </c>
      <c r="H730" s="398">
        <f t="shared" ref="H730:H732" si="249">G730/L730</f>
        <v>0.219767877199551</v>
      </c>
      <c r="I730" s="394">
        <v>8759</v>
      </c>
      <c r="J730" s="396">
        <f t="shared" si="239"/>
        <v>8084</v>
      </c>
      <c r="K730" s="411">
        <f t="shared" si="233"/>
        <v>11.9762962962963</v>
      </c>
      <c r="L730" s="396">
        <v>5342</v>
      </c>
    </row>
    <row r="731" s="356" customFormat="1" ht="15.75" spans="1:12">
      <c r="A731" s="389">
        <v>21307</v>
      </c>
      <c r="B731" s="390" t="s">
        <v>711</v>
      </c>
      <c r="C731" s="391">
        <f>SUM(C732:C737)</f>
        <v>3288</v>
      </c>
      <c r="D731" s="391">
        <f>SUM(D732:D737)</f>
        <v>1850</v>
      </c>
      <c r="E731" s="391">
        <v>1850</v>
      </c>
      <c r="F731" s="387">
        <f t="shared" si="248"/>
        <v>1</v>
      </c>
      <c r="G731" s="391">
        <f t="shared" si="234"/>
        <v>653</v>
      </c>
      <c r="H731" s="388">
        <f t="shared" si="249"/>
        <v>0.545530492898914</v>
      </c>
      <c r="I731" s="391">
        <f>SUM(I732:I737)</f>
        <v>1131</v>
      </c>
      <c r="J731" s="386">
        <f t="shared" si="239"/>
        <v>-2157</v>
      </c>
      <c r="K731" s="409">
        <f t="shared" si="233"/>
        <v>-0.656021897810219</v>
      </c>
      <c r="L731" s="391">
        <f>SUM(L732:L737)</f>
        <v>1197</v>
      </c>
    </row>
    <row r="732" s="356" customFormat="1" ht="15" spans="1:12">
      <c r="A732" s="446">
        <v>2130701</v>
      </c>
      <c r="B732" s="400" t="s">
        <v>712</v>
      </c>
      <c r="C732" s="395">
        <v>2407</v>
      </c>
      <c r="D732" s="396">
        <v>1238</v>
      </c>
      <c r="E732" s="396">
        <v>1238</v>
      </c>
      <c r="F732" s="397">
        <f t="shared" si="248"/>
        <v>1</v>
      </c>
      <c r="G732" s="395">
        <f t="shared" si="234"/>
        <v>593</v>
      </c>
      <c r="H732" s="398">
        <f t="shared" si="249"/>
        <v>0.91937984496124</v>
      </c>
      <c r="I732" s="394">
        <v>863</v>
      </c>
      <c r="J732" s="396">
        <f t="shared" si="239"/>
        <v>-1544</v>
      </c>
      <c r="K732" s="411">
        <f t="shared" si="233"/>
        <v>-0.641462401329456</v>
      </c>
      <c r="L732" s="396">
        <v>645</v>
      </c>
    </row>
    <row r="733" s="356" customFormat="1" ht="15" spans="1:12">
      <c r="A733" s="446">
        <v>2130704</v>
      </c>
      <c r="B733" s="400" t="s">
        <v>713</v>
      </c>
      <c r="C733" s="395"/>
      <c r="D733" s="396"/>
      <c r="E733" s="396"/>
      <c r="F733" s="397"/>
      <c r="G733" s="395">
        <f t="shared" si="234"/>
        <v>0</v>
      </c>
      <c r="H733" s="398"/>
      <c r="I733" s="394" t="s">
        <v>156</v>
      </c>
      <c r="J733" s="396" t="str">
        <f t="shared" si="239"/>
        <v/>
      </c>
      <c r="K733" s="411" t="str">
        <f t="shared" si="233"/>
        <v/>
      </c>
      <c r="L733" s="396"/>
    </row>
    <row r="734" s="356" customFormat="1" ht="15" spans="1:12">
      <c r="A734" s="446">
        <v>2130705</v>
      </c>
      <c r="B734" s="400" t="s">
        <v>714</v>
      </c>
      <c r="C734" s="395"/>
      <c r="D734" s="396"/>
      <c r="E734" s="396"/>
      <c r="F734" s="397"/>
      <c r="G734" s="395">
        <f t="shared" si="234"/>
        <v>0</v>
      </c>
      <c r="H734" s="398"/>
      <c r="I734" s="394" t="s">
        <v>156</v>
      </c>
      <c r="J734" s="396" t="str">
        <f t="shared" si="239"/>
        <v/>
      </c>
      <c r="K734" s="411" t="str">
        <f t="shared" si="233"/>
        <v/>
      </c>
      <c r="L734" s="396"/>
    </row>
    <row r="735" s="356" customFormat="1" ht="15" spans="1:12">
      <c r="A735" s="446">
        <v>2130706</v>
      </c>
      <c r="B735" s="400" t="s">
        <v>715</v>
      </c>
      <c r="C735" s="395">
        <v>750</v>
      </c>
      <c r="D735" s="396">
        <v>300</v>
      </c>
      <c r="E735" s="396">
        <v>300</v>
      </c>
      <c r="F735" s="397">
        <f t="shared" ref="F735:F738" si="250">E735/D735</f>
        <v>1</v>
      </c>
      <c r="G735" s="395">
        <f t="shared" si="234"/>
        <v>50</v>
      </c>
      <c r="H735" s="398">
        <f t="shared" ref="H735:H738" si="251">G735/L735</f>
        <v>0.2</v>
      </c>
      <c r="I735" s="394" t="s">
        <v>156</v>
      </c>
      <c r="J735" s="396" t="str">
        <f t="shared" si="239"/>
        <v/>
      </c>
      <c r="K735" s="411" t="str">
        <f t="shared" si="233"/>
        <v/>
      </c>
      <c r="L735" s="396">
        <v>250</v>
      </c>
    </row>
    <row r="736" s="356" customFormat="1" ht="15" spans="1:12">
      <c r="A736" s="446">
        <v>2130707</v>
      </c>
      <c r="B736" s="400" t="s">
        <v>716</v>
      </c>
      <c r="C736" s="395">
        <v>95</v>
      </c>
      <c r="D736" s="396">
        <v>283</v>
      </c>
      <c r="E736" s="396">
        <v>283</v>
      </c>
      <c r="F736" s="397">
        <f t="shared" si="250"/>
        <v>1</v>
      </c>
      <c r="G736" s="395">
        <f t="shared" si="234"/>
        <v>26</v>
      </c>
      <c r="H736" s="398">
        <f t="shared" si="251"/>
        <v>0.101167315175097</v>
      </c>
      <c r="I736" s="394">
        <v>260</v>
      </c>
      <c r="J736" s="396">
        <f t="shared" si="239"/>
        <v>165</v>
      </c>
      <c r="K736" s="411">
        <f t="shared" ref="K736:K799" si="252">IFERROR(J736/C736,"")</f>
        <v>1.73684210526316</v>
      </c>
      <c r="L736" s="396">
        <v>257</v>
      </c>
    </row>
    <row r="737" s="356" customFormat="1" ht="15" spans="1:12">
      <c r="A737" s="446">
        <v>2130799</v>
      </c>
      <c r="B737" s="400" t="s">
        <v>717</v>
      </c>
      <c r="C737" s="395">
        <v>36</v>
      </c>
      <c r="D737" s="396">
        <v>29</v>
      </c>
      <c r="E737" s="396">
        <v>29</v>
      </c>
      <c r="F737" s="397">
        <f t="shared" si="250"/>
        <v>1</v>
      </c>
      <c r="G737" s="395">
        <f t="shared" si="234"/>
        <v>-16</v>
      </c>
      <c r="H737" s="398">
        <f t="shared" si="251"/>
        <v>-0.355555555555556</v>
      </c>
      <c r="I737" s="394">
        <v>8</v>
      </c>
      <c r="J737" s="396">
        <f t="shared" si="239"/>
        <v>-28</v>
      </c>
      <c r="K737" s="411">
        <f t="shared" si="252"/>
        <v>-0.777777777777778</v>
      </c>
      <c r="L737" s="396">
        <v>45</v>
      </c>
    </row>
    <row r="738" s="356" customFormat="1" ht="15.75" spans="1:12">
      <c r="A738" s="389">
        <v>21308</v>
      </c>
      <c r="B738" s="390" t="s">
        <v>718</v>
      </c>
      <c r="C738" s="391">
        <f>SUM(C739:C744)</f>
        <v>4999</v>
      </c>
      <c r="D738" s="391">
        <f>SUM(D739:D744)</f>
        <v>2440</v>
      </c>
      <c r="E738" s="391">
        <v>2440</v>
      </c>
      <c r="F738" s="387">
        <f t="shared" si="250"/>
        <v>1</v>
      </c>
      <c r="G738" s="391">
        <f t="shared" si="234"/>
        <v>1284</v>
      </c>
      <c r="H738" s="388">
        <f t="shared" si="251"/>
        <v>1.11072664359862</v>
      </c>
      <c r="I738" s="391">
        <f>SUM(I739:I744)</f>
        <v>3138</v>
      </c>
      <c r="J738" s="386">
        <f t="shared" si="239"/>
        <v>-1861</v>
      </c>
      <c r="K738" s="409">
        <f t="shared" si="252"/>
        <v>-0.372274454890978</v>
      </c>
      <c r="L738" s="391">
        <f>SUM(L739:L744)</f>
        <v>1156</v>
      </c>
    </row>
    <row r="739" s="356" customFormat="1" ht="15.75" spans="1:12">
      <c r="A739" s="446">
        <v>2130801</v>
      </c>
      <c r="B739" s="400" t="s">
        <v>719</v>
      </c>
      <c r="C739" s="395"/>
      <c r="D739" s="395"/>
      <c r="E739" s="396"/>
      <c r="F739" s="397"/>
      <c r="G739" s="395">
        <f t="shared" si="234"/>
        <v>0</v>
      </c>
      <c r="H739" s="388"/>
      <c r="I739" s="394" t="s">
        <v>156</v>
      </c>
      <c r="J739" s="396" t="str">
        <f t="shared" si="239"/>
        <v/>
      </c>
      <c r="K739" s="411" t="str">
        <f t="shared" si="252"/>
        <v/>
      </c>
      <c r="L739" s="396"/>
    </row>
    <row r="740" s="356" customFormat="1" ht="15" spans="1:12">
      <c r="A740" s="446">
        <v>2130802</v>
      </c>
      <c r="B740" s="400" t="s">
        <v>720</v>
      </c>
      <c r="C740" s="395"/>
      <c r="D740" s="395"/>
      <c r="E740" s="396"/>
      <c r="F740" s="397"/>
      <c r="G740" s="395">
        <f t="shared" si="234"/>
        <v>0</v>
      </c>
      <c r="H740" s="398"/>
      <c r="I740" s="394" t="s">
        <v>156</v>
      </c>
      <c r="J740" s="396" t="str">
        <f t="shared" si="239"/>
        <v/>
      </c>
      <c r="K740" s="411" t="str">
        <f t="shared" si="252"/>
        <v/>
      </c>
      <c r="L740" s="396"/>
    </row>
    <row r="741" s="356" customFormat="1" ht="15" spans="1:12">
      <c r="A741" s="446">
        <v>2130803</v>
      </c>
      <c r="B741" s="400" t="s">
        <v>721</v>
      </c>
      <c r="C741" s="395">
        <v>4924</v>
      </c>
      <c r="D741" s="396">
        <v>2400</v>
      </c>
      <c r="E741" s="396">
        <v>2400</v>
      </c>
      <c r="F741" s="397">
        <f t="shared" ref="F741:F745" si="253">E741/D741</f>
        <v>1</v>
      </c>
      <c r="G741" s="395">
        <f t="shared" si="234"/>
        <v>1281</v>
      </c>
      <c r="H741" s="398">
        <f t="shared" ref="H741:H745" si="254">G741/L741</f>
        <v>1.14477211796247</v>
      </c>
      <c r="I741" s="394">
        <v>3102</v>
      </c>
      <c r="J741" s="396">
        <f t="shared" si="239"/>
        <v>-1822</v>
      </c>
      <c r="K741" s="411">
        <f t="shared" si="252"/>
        <v>-0.370024370430544</v>
      </c>
      <c r="L741" s="396">
        <v>1119</v>
      </c>
    </row>
    <row r="742" s="356" customFormat="1" ht="15" spans="1:12">
      <c r="A742" s="446">
        <v>2130804</v>
      </c>
      <c r="B742" s="400" t="s">
        <v>722</v>
      </c>
      <c r="C742" s="395">
        <v>39</v>
      </c>
      <c r="D742" s="396">
        <v>40</v>
      </c>
      <c r="E742" s="396">
        <v>40</v>
      </c>
      <c r="F742" s="397">
        <f t="shared" si="253"/>
        <v>1</v>
      </c>
      <c r="G742" s="395">
        <f t="shared" si="234"/>
        <v>3</v>
      </c>
      <c r="H742" s="398">
        <f t="shared" si="254"/>
        <v>0.0810810810810811</v>
      </c>
      <c r="I742" s="394">
        <v>36</v>
      </c>
      <c r="J742" s="396">
        <f t="shared" si="239"/>
        <v>-3</v>
      </c>
      <c r="K742" s="411">
        <f t="shared" si="252"/>
        <v>-0.0769230769230769</v>
      </c>
      <c r="L742" s="396">
        <v>37</v>
      </c>
    </row>
    <row r="743" s="356" customFormat="1" ht="15" spans="1:12">
      <c r="A743" s="446">
        <v>2130805</v>
      </c>
      <c r="B743" s="400" t="s">
        <v>723</v>
      </c>
      <c r="C743" s="395"/>
      <c r="D743" s="396"/>
      <c r="E743" s="396"/>
      <c r="F743" s="397"/>
      <c r="G743" s="395">
        <f t="shared" ref="G743:G806" si="255">E743-L743</f>
        <v>0</v>
      </c>
      <c r="H743" s="398"/>
      <c r="I743" s="394" t="s">
        <v>156</v>
      </c>
      <c r="J743" s="396" t="str">
        <f t="shared" si="239"/>
        <v/>
      </c>
      <c r="K743" s="411" t="str">
        <f t="shared" si="252"/>
        <v/>
      </c>
      <c r="L743" s="396"/>
    </row>
    <row r="744" s="356" customFormat="1" ht="15" spans="1:12">
      <c r="A744" s="446">
        <v>2130899</v>
      </c>
      <c r="B744" s="400" t="s">
        <v>724</v>
      </c>
      <c r="C744" s="395">
        <v>36</v>
      </c>
      <c r="D744" s="396"/>
      <c r="E744" s="396"/>
      <c r="F744" s="397"/>
      <c r="G744" s="395">
        <f t="shared" si="255"/>
        <v>0</v>
      </c>
      <c r="H744" s="398"/>
      <c r="I744" s="394" t="s">
        <v>156</v>
      </c>
      <c r="J744" s="396" t="str">
        <f t="shared" si="239"/>
        <v/>
      </c>
      <c r="K744" s="411" t="str">
        <f t="shared" si="252"/>
        <v/>
      </c>
      <c r="L744" s="396"/>
    </row>
    <row r="745" s="356" customFormat="1" ht="15.75" spans="1:12">
      <c r="A745" s="389">
        <v>21309</v>
      </c>
      <c r="B745" s="390" t="s">
        <v>725</v>
      </c>
      <c r="C745" s="391">
        <f>C746+C747</f>
        <v>0</v>
      </c>
      <c r="D745" s="391">
        <f>D746+D747</f>
        <v>11</v>
      </c>
      <c r="E745" s="391">
        <v>11</v>
      </c>
      <c r="F745" s="387">
        <f t="shared" si="253"/>
        <v>1</v>
      </c>
      <c r="G745" s="391">
        <f t="shared" si="255"/>
        <v>7</v>
      </c>
      <c r="H745" s="388">
        <f t="shared" si="254"/>
        <v>1.75</v>
      </c>
      <c r="I745" s="391">
        <f>SUM(I746:I747)</f>
        <v>0</v>
      </c>
      <c r="J745" s="386"/>
      <c r="K745" s="409" t="str">
        <f t="shared" si="252"/>
        <v/>
      </c>
      <c r="L745" s="391">
        <f>L746+L747</f>
        <v>4</v>
      </c>
    </row>
    <row r="746" s="356" customFormat="1" ht="15.75" spans="1:12">
      <c r="A746" s="446">
        <v>2130901</v>
      </c>
      <c r="B746" s="400" t="s">
        <v>726</v>
      </c>
      <c r="C746" s="391"/>
      <c r="D746" s="391"/>
      <c r="E746" s="396"/>
      <c r="F746" s="397"/>
      <c r="G746" s="395">
        <f t="shared" si="255"/>
        <v>0</v>
      </c>
      <c r="H746" s="388"/>
      <c r="I746" s="394" t="s">
        <v>156</v>
      </c>
      <c r="J746" s="396" t="str">
        <f t="shared" ref="J746:J765" si="256">IFERROR(I746-C746,"")</f>
        <v/>
      </c>
      <c r="K746" s="411" t="str">
        <f t="shared" si="252"/>
        <v/>
      </c>
      <c r="L746" s="396"/>
    </row>
    <row r="747" s="356" customFormat="1" ht="15" spans="1:13">
      <c r="A747" s="446">
        <v>2130999</v>
      </c>
      <c r="B747" s="400" t="s">
        <v>727</v>
      </c>
      <c r="C747" s="395"/>
      <c r="D747" s="395">
        <v>11</v>
      </c>
      <c r="E747" s="396">
        <v>11</v>
      </c>
      <c r="F747" s="397">
        <f t="shared" ref="F747:F753" si="257">E747/D747</f>
        <v>1</v>
      </c>
      <c r="G747" s="395">
        <f t="shared" si="255"/>
        <v>7</v>
      </c>
      <c r="H747" s="398">
        <f t="shared" ref="H747:H754" si="258">G747/L747</f>
        <v>1.75</v>
      </c>
      <c r="I747" s="394" t="s">
        <v>156</v>
      </c>
      <c r="J747" s="396" t="str">
        <f t="shared" si="256"/>
        <v/>
      </c>
      <c r="K747" s="411" t="str">
        <f t="shared" si="252"/>
        <v/>
      </c>
      <c r="L747" s="396">
        <v>4</v>
      </c>
      <c r="M747" s="193"/>
    </row>
    <row r="748" s="356" customFormat="1" ht="15.75" spans="1:12">
      <c r="A748" s="389">
        <v>21399</v>
      </c>
      <c r="B748" s="390" t="s">
        <v>728</v>
      </c>
      <c r="C748" s="413">
        <f>C749+C750</f>
        <v>1114</v>
      </c>
      <c r="D748" s="413">
        <f>D749+D750</f>
        <v>1240</v>
      </c>
      <c r="E748" s="413">
        <v>1240</v>
      </c>
      <c r="F748" s="387">
        <f t="shared" si="257"/>
        <v>1</v>
      </c>
      <c r="G748" s="391">
        <f t="shared" si="255"/>
        <v>547</v>
      </c>
      <c r="H748" s="388">
        <f t="shared" si="258"/>
        <v>0.789321789321789</v>
      </c>
      <c r="I748" s="413">
        <f>SUM(I749:I750)</f>
        <v>250</v>
      </c>
      <c r="J748" s="386">
        <f t="shared" si="256"/>
        <v>-864</v>
      </c>
      <c r="K748" s="409">
        <f t="shared" si="252"/>
        <v>-0.775583482944345</v>
      </c>
      <c r="L748" s="413">
        <f>L749+L750</f>
        <v>693</v>
      </c>
    </row>
    <row r="749" s="356" customFormat="1" ht="15.75" spans="1:12">
      <c r="A749" s="446">
        <v>2139901</v>
      </c>
      <c r="B749" s="400" t="s">
        <v>729</v>
      </c>
      <c r="C749" s="419"/>
      <c r="D749" s="395"/>
      <c r="E749" s="396"/>
      <c r="F749" s="387"/>
      <c r="G749" s="391">
        <f t="shared" si="255"/>
        <v>0</v>
      </c>
      <c r="H749" s="388"/>
      <c r="I749" s="394" t="s">
        <v>156</v>
      </c>
      <c r="J749" s="396" t="str">
        <f t="shared" si="256"/>
        <v/>
      </c>
      <c r="K749" s="411" t="str">
        <f t="shared" si="252"/>
        <v/>
      </c>
      <c r="L749" s="396"/>
    </row>
    <row r="750" s="356" customFormat="1" ht="15" spans="1:12">
      <c r="A750" s="446">
        <v>2139999</v>
      </c>
      <c r="B750" s="400" t="s">
        <v>730</v>
      </c>
      <c r="C750" s="419">
        <v>1114</v>
      </c>
      <c r="D750" s="395">
        <v>1240</v>
      </c>
      <c r="E750" s="396">
        <v>1240</v>
      </c>
      <c r="F750" s="397">
        <f t="shared" si="257"/>
        <v>1</v>
      </c>
      <c r="G750" s="395">
        <f t="shared" si="255"/>
        <v>547</v>
      </c>
      <c r="H750" s="398">
        <f t="shared" si="258"/>
        <v>0.789321789321789</v>
      </c>
      <c r="I750" s="394">
        <v>250</v>
      </c>
      <c r="J750" s="396">
        <f t="shared" si="256"/>
        <v>-864</v>
      </c>
      <c r="K750" s="411">
        <f t="shared" si="252"/>
        <v>-0.775583482944345</v>
      </c>
      <c r="L750" s="396">
        <v>693</v>
      </c>
    </row>
    <row r="751" s="356" customFormat="1" ht="15.75" spans="1:12">
      <c r="A751" s="428">
        <v>214</v>
      </c>
      <c r="B751" s="385" t="s">
        <v>731</v>
      </c>
      <c r="C751" s="386">
        <f>C752+C765+C766+C767+C768+C773</f>
        <v>2985</v>
      </c>
      <c r="D751" s="386">
        <f>D752+D765+D766+D767+D768+D773</f>
        <v>2364</v>
      </c>
      <c r="E751" s="386">
        <v>2321</v>
      </c>
      <c r="F751" s="387">
        <f t="shared" si="257"/>
        <v>0.981810490693739</v>
      </c>
      <c r="G751" s="391">
        <f t="shared" si="255"/>
        <v>-437</v>
      </c>
      <c r="H751" s="388">
        <f t="shared" si="258"/>
        <v>-0.158448150833938</v>
      </c>
      <c r="I751" s="386">
        <f>I752+I765+I766+I767+I768+I773</f>
        <v>1726</v>
      </c>
      <c r="J751" s="386">
        <f t="shared" si="256"/>
        <v>-1259</v>
      </c>
      <c r="K751" s="409">
        <f t="shared" si="252"/>
        <v>-0.42177554438861</v>
      </c>
      <c r="L751" s="386">
        <f>L752+L765+L766+L767+L768+L773</f>
        <v>2758</v>
      </c>
    </row>
    <row r="752" s="356" customFormat="1" ht="15.75" spans="1:12">
      <c r="A752" s="389">
        <v>21401</v>
      </c>
      <c r="B752" s="390" t="s">
        <v>732</v>
      </c>
      <c r="C752" s="391">
        <f>SUM(C753:C764)</f>
        <v>1554</v>
      </c>
      <c r="D752" s="391">
        <f>SUM(D753:D764)</f>
        <v>1906</v>
      </c>
      <c r="E752" s="391">
        <v>1890</v>
      </c>
      <c r="F752" s="387">
        <f t="shared" si="257"/>
        <v>0.991605456453305</v>
      </c>
      <c r="G752" s="391">
        <f t="shared" si="255"/>
        <v>-170</v>
      </c>
      <c r="H752" s="388">
        <f t="shared" si="258"/>
        <v>-0.0825242718446602</v>
      </c>
      <c r="I752" s="391">
        <f>SUM(I753:I764)</f>
        <v>1720</v>
      </c>
      <c r="J752" s="386">
        <f t="shared" si="256"/>
        <v>166</v>
      </c>
      <c r="K752" s="409">
        <f t="shared" si="252"/>
        <v>0.106821106821107</v>
      </c>
      <c r="L752" s="391">
        <f>SUM(L753:L764)</f>
        <v>2060</v>
      </c>
    </row>
    <row r="753" s="356" customFormat="1" ht="15" spans="1:12">
      <c r="A753" s="446">
        <v>2140101</v>
      </c>
      <c r="B753" s="400" t="s">
        <v>153</v>
      </c>
      <c r="C753" s="395">
        <v>564</v>
      </c>
      <c r="D753" s="396">
        <v>532</v>
      </c>
      <c r="E753" s="396">
        <v>530</v>
      </c>
      <c r="F753" s="397">
        <f t="shared" si="257"/>
        <v>0.996240601503759</v>
      </c>
      <c r="G753" s="395">
        <f t="shared" si="255"/>
        <v>-22</v>
      </c>
      <c r="H753" s="398">
        <f t="shared" si="258"/>
        <v>-0.0398550724637681</v>
      </c>
      <c r="I753" s="394">
        <v>509</v>
      </c>
      <c r="J753" s="396">
        <f t="shared" si="256"/>
        <v>-55</v>
      </c>
      <c r="K753" s="411">
        <f t="shared" si="252"/>
        <v>-0.0975177304964539</v>
      </c>
      <c r="L753" s="396">
        <v>552</v>
      </c>
    </row>
    <row r="754" s="356" customFormat="1" ht="15" spans="1:12">
      <c r="A754" s="446">
        <v>2140102</v>
      </c>
      <c r="B754" s="400" t="s">
        <v>154</v>
      </c>
      <c r="C754" s="395"/>
      <c r="D754" s="396"/>
      <c r="E754" s="396"/>
      <c r="F754" s="397"/>
      <c r="G754" s="395">
        <f t="shared" si="255"/>
        <v>-11</v>
      </c>
      <c r="H754" s="398">
        <f t="shared" si="258"/>
        <v>-1</v>
      </c>
      <c r="I754" s="394">
        <v>71</v>
      </c>
      <c r="J754" s="396">
        <f t="shared" si="256"/>
        <v>71</v>
      </c>
      <c r="K754" s="411" t="str">
        <f t="shared" si="252"/>
        <v/>
      </c>
      <c r="L754" s="396">
        <v>11</v>
      </c>
    </row>
    <row r="755" s="356" customFormat="1" ht="15" spans="1:12">
      <c r="A755" s="446">
        <v>2140103</v>
      </c>
      <c r="B755" s="400" t="s">
        <v>155</v>
      </c>
      <c r="C755" s="395"/>
      <c r="D755" s="396"/>
      <c r="E755" s="396"/>
      <c r="F755" s="397"/>
      <c r="G755" s="395">
        <f t="shared" si="255"/>
        <v>0</v>
      </c>
      <c r="H755" s="398"/>
      <c r="I755" s="394" t="s">
        <v>156</v>
      </c>
      <c r="J755" s="396" t="str">
        <f t="shared" si="256"/>
        <v/>
      </c>
      <c r="K755" s="411" t="str">
        <f t="shared" si="252"/>
        <v/>
      </c>
      <c r="L755" s="396"/>
    </row>
    <row r="756" s="356" customFormat="1" ht="15" spans="1:12">
      <c r="A756" s="446">
        <v>2140104</v>
      </c>
      <c r="B756" s="400" t="s">
        <v>733</v>
      </c>
      <c r="C756" s="395">
        <v>100</v>
      </c>
      <c r="D756" s="396">
        <v>706</v>
      </c>
      <c r="E756" s="396">
        <v>700</v>
      </c>
      <c r="F756" s="397">
        <f t="shared" ref="F756:F759" si="259">E756/D756</f>
        <v>0.991501416430595</v>
      </c>
      <c r="G756" s="395">
        <f t="shared" si="255"/>
        <v>236</v>
      </c>
      <c r="H756" s="398">
        <f t="shared" ref="H756:H759" si="260">G756/L756</f>
        <v>0.508620689655172</v>
      </c>
      <c r="I756" s="394">
        <v>461</v>
      </c>
      <c r="J756" s="396">
        <f t="shared" si="256"/>
        <v>361</v>
      </c>
      <c r="K756" s="411">
        <f t="shared" si="252"/>
        <v>3.61</v>
      </c>
      <c r="L756" s="396">
        <v>464</v>
      </c>
    </row>
    <row r="757" s="356" customFormat="1" ht="15" spans="1:12">
      <c r="A757" s="446">
        <v>2140106</v>
      </c>
      <c r="B757" s="400" t="s">
        <v>734</v>
      </c>
      <c r="C757" s="395">
        <v>725</v>
      </c>
      <c r="D757" s="396">
        <v>400</v>
      </c>
      <c r="E757" s="396">
        <v>400</v>
      </c>
      <c r="F757" s="397">
        <f t="shared" si="259"/>
        <v>1</v>
      </c>
      <c r="G757" s="395">
        <f t="shared" si="255"/>
        <v>-239</v>
      </c>
      <c r="H757" s="398">
        <f t="shared" si="260"/>
        <v>-0.374021909233177</v>
      </c>
      <c r="I757" s="394">
        <v>636</v>
      </c>
      <c r="J757" s="396">
        <f t="shared" si="256"/>
        <v>-89</v>
      </c>
      <c r="K757" s="411">
        <f t="shared" si="252"/>
        <v>-0.122758620689655</v>
      </c>
      <c r="L757" s="396">
        <v>639</v>
      </c>
    </row>
    <row r="758" s="356" customFormat="1" ht="15" spans="1:12">
      <c r="A758" s="446">
        <v>2140109</v>
      </c>
      <c r="B758" s="400" t="s">
        <v>735</v>
      </c>
      <c r="C758" s="395"/>
      <c r="D758" s="396"/>
      <c r="E758" s="396"/>
      <c r="F758" s="397"/>
      <c r="G758" s="395">
        <f t="shared" si="255"/>
        <v>0</v>
      </c>
      <c r="H758" s="398"/>
      <c r="I758" s="394" t="s">
        <v>156</v>
      </c>
      <c r="J758" s="396" t="str">
        <f t="shared" si="256"/>
        <v/>
      </c>
      <c r="K758" s="411" t="str">
        <f t="shared" si="252"/>
        <v/>
      </c>
      <c r="L758" s="396"/>
    </row>
    <row r="759" s="356" customFormat="1" ht="15" spans="1:12">
      <c r="A759" s="446">
        <v>2140110</v>
      </c>
      <c r="B759" s="400" t="s">
        <v>736</v>
      </c>
      <c r="C759" s="395"/>
      <c r="D759" s="396">
        <v>50</v>
      </c>
      <c r="E759" s="396">
        <v>49</v>
      </c>
      <c r="F759" s="397">
        <f t="shared" si="259"/>
        <v>0.98</v>
      </c>
      <c r="G759" s="395">
        <f t="shared" si="255"/>
        <v>44</v>
      </c>
      <c r="H759" s="398">
        <f t="shared" si="260"/>
        <v>8.8</v>
      </c>
      <c r="I759" s="394">
        <v>10</v>
      </c>
      <c r="J759" s="396">
        <f t="shared" si="256"/>
        <v>10</v>
      </c>
      <c r="K759" s="411" t="str">
        <f t="shared" si="252"/>
        <v/>
      </c>
      <c r="L759" s="396">
        <v>5</v>
      </c>
    </row>
    <row r="760" s="356" customFormat="1" ht="15" spans="1:12">
      <c r="A760" s="446">
        <v>2140111</v>
      </c>
      <c r="B760" s="400" t="s">
        <v>737</v>
      </c>
      <c r="C760" s="395"/>
      <c r="D760" s="396"/>
      <c r="E760" s="396"/>
      <c r="F760" s="397"/>
      <c r="G760" s="395">
        <f t="shared" si="255"/>
        <v>0</v>
      </c>
      <c r="H760" s="398"/>
      <c r="I760" s="394" t="s">
        <v>156</v>
      </c>
      <c r="J760" s="396" t="str">
        <f t="shared" si="256"/>
        <v/>
      </c>
      <c r="K760" s="411" t="str">
        <f t="shared" si="252"/>
        <v/>
      </c>
      <c r="L760" s="396"/>
    </row>
    <row r="761" s="356" customFormat="1" ht="15" spans="1:12">
      <c r="A761" s="446">
        <v>2140112</v>
      </c>
      <c r="B761" s="400" t="s">
        <v>738</v>
      </c>
      <c r="C761" s="395">
        <v>55</v>
      </c>
      <c r="D761" s="396">
        <v>46</v>
      </c>
      <c r="E761" s="396">
        <v>44</v>
      </c>
      <c r="F761" s="397">
        <f t="shared" ref="F761:F764" si="261">E761/D761</f>
        <v>0.956521739130435</v>
      </c>
      <c r="G761" s="395">
        <f t="shared" si="255"/>
        <v>5</v>
      </c>
      <c r="H761" s="398">
        <f t="shared" ref="H761:H765" si="262">G761/L761</f>
        <v>0.128205128205128</v>
      </c>
      <c r="I761" s="394">
        <v>30</v>
      </c>
      <c r="J761" s="396">
        <f t="shared" si="256"/>
        <v>-25</v>
      </c>
      <c r="K761" s="411">
        <f t="shared" si="252"/>
        <v>-0.454545454545455</v>
      </c>
      <c r="L761" s="396">
        <v>39</v>
      </c>
    </row>
    <row r="762" s="356" customFormat="1" ht="15" spans="1:12">
      <c r="A762" s="446">
        <v>2140114</v>
      </c>
      <c r="B762" s="400" t="s">
        <v>739</v>
      </c>
      <c r="C762" s="395"/>
      <c r="D762" s="396"/>
      <c r="E762" s="396"/>
      <c r="F762" s="397"/>
      <c r="G762" s="395">
        <f t="shared" si="255"/>
        <v>0</v>
      </c>
      <c r="H762" s="398"/>
      <c r="I762" s="394" t="s">
        <v>156</v>
      </c>
      <c r="J762" s="396" t="str">
        <f t="shared" si="256"/>
        <v/>
      </c>
      <c r="K762" s="411" t="str">
        <f t="shared" si="252"/>
        <v/>
      </c>
      <c r="L762" s="396"/>
    </row>
    <row r="763" s="356" customFormat="1" ht="15" spans="1:12">
      <c r="A763" s="446">
        <v>2140136</v>
      </c>
      <c r="B763" s="400" t="s">
        <v>740</v>
      </c>
      <c r="C763" s="395">
        <v>3</v>
      </c>
      <c r="D763" s="396">
        <v>3</v>
      </c>
      <c r="E763" s="396">
        <v>1</v>
      </c>
      <c r="F763" s="397">
        <f t="shared" si="261"/>
        <v>0.333333333333333</v>
      </c>
      <c r="G763" s="395">
        <f t="shared" si="255"/>
        <v>-2</v>
      </c>
      <c r="H763" s="398">
        <f t="shared" si="262"/>
        <v>-0.666666666666667</v>
      </c>
      <c r="I763" s="394" t="s">
        <v>156</v>
      </c>
      <c r="J763" s="396" t="str">
        <f t="shared" si="256"/>
        <v/>
      </c>
      <c r="K763" s="411" t="str">
        <f t="shared" si="252"/>
        <v/>
      </c>
      <c r="L763" s="396">
        <v>3</v>
      </c>
    </row>
    <row r="764" s="356" customFormat="1" ht="15" spans="1:12">
      <c r="A764" s="446">
        <v>2140199</v>
      </c>
      <c r="B764" s="400" t="s">
        <v>741</v>
      </c>
      <c r="C764" s="395">
        <v>107</v>
      </c>
      <c r="D764" s="396">
        <v>169</v>
      </c>
      <c r="E764" s="396">
        <v>166</v>
      </c>
      <c r="F764" s="397">
        <f t="shared" si="261"/>
        <v>0.982248520710059</v>
      </c>
      <c r="G764" s="395">
        <f t="shared" si="255"/>
        <v>-181</v>
      </c>
      <c r="H764" s="398">
        <f t="shared" si="262"/>
        <v>-0.521613832853026</v>
      </c>
      <c r="I764" s="394">
        <v>3</v>
      </c>
      <c r="J764" s="396">
        <f t="shared" si="256"/>
        <v>-104</v>
      </c>
      <c r="K764" s="411">
        <f t="shared" si="252"/>
        <v>-0.97196261682243</v>
      </c>
      <c r="L764" s="396">
        <v>347</v>
      </c>
    </row>
    <row r="765" s="356" customFormat="1" ht="15.75" spans="1:12">
      <c r="A765" s="389">
        <v>21402</v>
      </c>
      <c r="B765" s="390" t="s">
        <v>742</v>
      </c>
      <c r="C765" s="413"/>
      <c r="D765" s="386"/>
      <c r="E765" s="386"/>
      <c r="F765" s="387"/>
      <c r="G765" s="391">
        <f t="shared" si="255"/>
        <v>0</v>
      </c>
      <c r="H765" s="388" t="e">
        <f t="shared" si="262"/>
        <v>#DIV/0!</v>
      </c>
      <c r="I765" s="413">
        <v>6</v>
      </c>
      <c r="J765" s="386">
        <f t="shared" si="256"/>
        <v>6</v>
      </c>
      <c r="K765" s="409" t="str">
        <f t="shared" si="252"/>
        <v/>
      </c>
      <c r="L765" s="386"/>
    </row>
    <row r="766" s="356" customFormat="1" ht="15.75" spans="1:12">
      <c r="A766" s="389">
        <v>21403</v>
      </c>
      <c r="B766" s="390" t="s">
        <v>743</v>
      </c>
      <c r="C766" s="413"/>
      <c r="D766" s="391"/>
      <c r="E766" s="386"/>
      <c r="F766" s="387"/>
      <c r="G766" s="391">
        <f t="shared" si="255"/>
        <v>0</v>
      </c>
      <c r="H766" s="388"/>
      <c r="I766" s="413"/>
      <c r="J766" s="386"/>
      <c r="K766" s="409" t="str">
        <f t="shared" si="252"/>
        <v/>
      </c>
      <c r="L766" s="386"/>
    </row>
    <row r="767" s="356" customFormat="1" ht="15.75" spans="1:12">
      <c r="A767" s="389">
        <v>21405</v>
      </c>
      <c r="B767" s="390" t="s">
        <v>744</v>
      </c>
      <c r="C767" s="413"/>
      <c r="D767" s="391"/>
      <c r="E767" s="386"/>
      <c r="F767" s="387"/>
      <c r="G767" s="391">
        <f t="shared" si="255"/>
        <v>0</v>
      </c>
      <c r="H767" s="388"/>
      <c r="I767" s="413"/>
      <c r="J767" s="386"/>
      <c r="K767" s="409" t="str">
        <f t="shared" si="252"/>
        <v/>
      </c>
      <c r="L767" s="386"/>
    </row>
    <row r="768" s="356" customFormat="1" ht="15.75" spans="1:12">
      <c r="A768" s="389">
        <v>21406</v>
      </c>
      <c r="B768" s="390" t="s">
        <v>745</v>
      </c>
      <c r="C768" s="413">
        <f>SUM(C769:C772)</f>
        <v>1431</v>
      </c>
      <c r="D768" s="413">
        <f>SUM(D769:D772)</f>
        <v>458</v>
      </c>
      <c r="E768" s="413">
        <v>431</v>
      </c>
      <c r="F768" s="387">
        <f t="shared" ref="F768:F770" si="263">E768/D768</f>
        <v>0.941048034934498</v>
      </c>
      <c r="G768" s="391">
        <f t="shared" si="255"/>
        <v>-139</v>
      </c>
      <c r="H768" s="388">
        <f t="shared" ref="H768:H770" si="264">G768/L768</f>
        <v>-0.243859649122807</v>
      </c>
      <c r="I768" s="413">
        <f>SUM(I769:I772)</f>
        <v>0</v>
      </c>
      <c r="J768" s="386">
        <f t="shared" ref="J768:J772" si="265">IFERROR(I768-C768,"")</f>
        <v>-1431</v>
      </c>
      <c r="K768" s="409">
        <f t="shared" si="252"/>
        <v>-1</v>
      </c>
      <c r="L768" s="413">
        <f>SUM(L769:L772)</f>
        <v>570</v>
      </c>
    </row>
    <row r="769" s="356" customFormat="1" ht="15" spans="1:12">
      <c r="A769" s="446">
        <v>2140601</v>
      </c>
      <c r="B769" s="400" t="s">
        <v>746</v>
      </c>
      <c r="C769" s="419">
        <v>236</v>
      </c>
      <c r="D769" s="395">
        <v>256</v>
      </c>
      <c r="E769" s="396">
        <v>245</v>
      </c>
      <c r="F769" s="397">
        <f t="shared" si="263"/>
        <v>0.95703125</v>
      </c>
      <c r="G769" s="395">
        <f t="shared" si="255"/>
        <v>-194</v>
      </c>
      <c r="H769" s="398">
        <f t="shared" si="264"/>
        <v>-0.441913439635535</v>
      </c>
      <c r="I769" s="394" t="s">
        <v>156</v>
      </c>
      <c r="J769" s="396" t="str">
        <f t="shared" si="265"/>
        <v/>
      </c>
      <c r="K769" s="411" t="str">
        <f t="shared" si="252"/>
        <v/>
      </c>
      <c r="L769" s="396">
        <v>439</v>
      </c>
    </row>
    <row r="770" s="356" customFormat="1" ht="15" spans="1:12">
      <c r="A770" s="446">
        <v>2140602</v>
      </c>
      <c r="B770" s="400" t="s">
        <v>747</v>
      </c>
      <c r="C770" s="419">
        <v>1195</v>
      </c>
      <c r="D770" s="395">
        <v>202</v>
      </c>
      <c r="E770" s="396">
        <v>186</v>
      </c>
      <c r="F770" s="397">
        <f t="shared" si="263"/>
        <v>0.920792079207921</v>
      </c>
      <c r="G770" s="395">
        <f t="shared" si="255"/>
        <v>55</v>
      </c>
      <c r="H770" s="398">
        <f t="shared" si="264"/>
        <v>0.419847328244275</v>
      </c>
      <c r="I770" s="394" t="s">
        <v>156</v>
      </c>
      <c r="J770" s="396" t="str">
        <f t="shared" si="265"/>
        <v/>
      </c>
      <c r="K770" s="411" t="str">
        <f t="shared" si="252"/>
        <v/>
      </c>
      <c r="L770" s="396">
        <v>131</v>
      </c>
    </row>
    <row r="771" s="356" customFormat="1" ht="15.75" spans="1:12">
      <c r="A771" s="446">
        <v>2140603</v>
      </c>
      <c r="B771" s="400" t="s">
        <v>748</v>
      </c>
      <c r="C771" s="419"/>
      <c r="D771" s="395"/>
      <c r="E771" s="396"/>
      <c r="F771" s="397"/>
      <c r="G771" s="395">
        <f t="shared" si="255"/>
        <v>0</v>
      </c>
      <c r="H771" s="388"/>
      <c r="I771" s="394" t="s">
        <v>156</v>
      </c>
      <c r="J771" s="396" t="str">
        <f t="shared" si="265"/>
        <v/>
      </c>
      <c r="K771" s="411" t="str">
        <f t="shared" si="252"/>
        <v/>
      </c>
      <c r="L771" s="396"/>
    </row>
    <row r="772" s="356" customFormat="1" ht="15.75" spans="1:12">
      <c r="A772" s="446">
        <v>2140699</v>
      </c>
      <c r="B772" s="400" t="s">
        <v>749</v>
      </c>
      <c r="C772" s="419"/>
      <c r="D772" s="395"/>
      <c r="E772" s="396"/>
      <c r="F772" s="397"/>
      <c r="G772" s="395">
        <f t="shared" si="255"/>
        <v>0</v>
      </c>
      <c r="H772" s="388"/>
      <c r="I772" s="394" t="s">
        <v>156</v>
      </c>
      <c r="J772" s="396" t="str">
        <f t="shared" si="265"/>
        <v/>
      </c>
      <c r="K772" s="411" t="str">
        <f t="shared" si="252"/>
        <v/>
      </c>
      <c r="L772" s="396"/>
    </row>
    <row r="773" s="356" customFormat="1" ht="15.75" spans="1:12">
      <c r="A773" s="389">
        <v>21499</v>
      </c>
      <c r="B773" s="390" t="s">
        <v>750</v>
      </c>
      <c r="C773" s="413"/>
      <c r="D773" s="413">
        <f>SUM(D774:D775)</f>
        <v>0</v>
      </c>
      <c r="E773" s="413">
        <f>SUM(E774:E775)</f>
        <v>0</v>
      </c>
      <c r="F773" s="387"/>
      <c r="G773" s="391">
        <f t="shared" si="255"/>
        <v>-128</v>
      </c>
      <c r="H773" s="388">
        <f t="shared" ref="H773:H776" si="266">G773/L773</f>
        <v>-1</v>
      </c>
      <c r="I773" s="413"/>
      <c r="J773" s="386"/>
      <c r="K773" s="409" t="str">
        <f t="shared" si="252"/>
        <v/>
      </c>
      <c r="L773" s="413">
        <f>SUM(L774:L775)</f>
        <v>128</v>
      </c>
    </row>
    <row r="774" s="356" customFormat="1" ht="15.75" spans="1:12">
      <c r="A774" s="446">
        <v>2149901</v>
      </c>
      <c r="B774" s="400" t="s">
        <v>751</v>
      </c>
      <c r="C774" s="419"/>
      <c r="D774" s="395"/>
      <c r="E774" s="396"/>
      <c r="F774" s="397"/>
      <c r="G774" s="395">
        <f t="shared" si="255"/>
        <v>0</v>
      </c>
      <c r="H774" s="388"/>
      <c r="I774" s="394" t="s">
        <v>156</v>
      </c>
      <c r="J774" s="396" t="str">
        <f t="shared" ref="J774:J776" si="267">IFERROR(I774-C774,"")</f>
        <v/>
      </c>
      <c r="K774" s="411" t="str">
        <f t="shared" si="252"/>
        <v/>
      </c>
      <c r="L774" s="396"/>
    </row>
    <row r="775" s="356" customFormat="1" ht="15" spans="1:12">
      <c r="A775" s="446">
        <v>2149999</v>
      </c>
      <c r="B775" s="400" t="s">
        <v>752</v>
      </c>
      <c r="C775" s="419"/>
      <c r="D775" s="395"/>
      <c r="E775" s="396"/>
      <c r="F775" s="397"/>
      <c r="G775" s="395">
        <f t="shared" si="255"/>
        <v>-128</v>
      </c>
      <c r="H775" s="398">
        <f t="shared" si="266"/>
        <v>-1</v>
      </c>
      <c r="I775" s="394" t="s">
        <v>156</v>
      </c>
      <c r="J775" s="396" t="str">
        <f t="shared" si="267"/>
        <v/>
      </c>
      <c r="K775" s="411" t="str">
        <f t="shared" si="252"/>
        <v/>
      </c>
      <c r="L775" s="396">
        <v>128</v>
      </c>
    </row>
    <row r="776" s="356" customFormat="1" ht="15.75" spans="1:12">
      <c r="A776" s="428">
        <v>215</v>
      </c>
      <c r="B776" s="385" t="s">
        <v>753</v>
      </c>
      <c r="C776" s="386">
        <f>C777+C780+C782+C787+C798+C799+C807</f>
        <v>844</v>
      </c>
      <c r="D776" s="386">
        <f>D777+D780+D782+D787+D798+D799+D807</f>
        <v>1855</v>
      </c>
      <c r="E776" s="386">
        <v>1655</v>
      </c>
      <c r="F776" s="387">
        <f t="shared" ref="F776:F778" si="268">E776/D776</f>
        <v>0.892183288409704</v>
      </c>
      <c r="G776" s="391">
        <f t="shared" si="255"/>
        <v>-1267</v>
      </c>
      <c r="H776" s="388">
        <f t="shared" si="266"/>
        <v>-0.433607118412047</v>
      </c>
      <c r="I776" s="386">
        <f>SUM(I777,I780,I782,I787,I798,I799,I807)</f>
        <v>375</v>
      </c>
      <c r="J776" s="386">
        <f t="shared" si="267"/>
        <v>-469</v>
      </c>
      <c r="K776" s="409">
        <f t="shared" si="252"/>
        <v>-0.555687203791469</v>
      </c>
      <c r="L776" s="386">
        <f>L777+L780+L782+L787+L798+L799+L807</f>
        <v>2922</v>
      </c>
    </row>
    <row r="777" s="356" customFormat="1" ht="15.75" spans="1:12">
      <c r="A777" s="389">
        <v>21501</v>
      </c>
      <c r="B777" s="390" t="s">
        <v>754</v>
      </c>
      <c r="C777" s="413">
        <f>C778+C779</f>
        <v>0</v>
      </c>
      <c r="D777" s="413">
        <f>D778+D779</f>
        <v>31</v>
      </c>
      <c r="E777" s="413">
        <v>27</v>
      </c>
      <c r="F777" s="387">
        <f t="shared" si="268"/>
        <v>0.870967741935484</v>
      </c>
      <c r="G777" s="391">
        <f t="shared" si="255"/>
        <v>13</v>
      </c>
      <c r="H777" s="388"/>
      <c r="I777" s="413">
        <f>SUM(I778:I779)</f>
        <v>0</v>
      </c>
      <c r="J777" s="386"/>
      <c r="K777" s="409" t="str">
        <f t="shared" si="252"/>
        <v/>
      </c>
      <c r="L777" s="413">
        <f>L778+L779</f>
        <v>14</v>
      </c>
    </row>
    <row r="778" s="356" customFormat="1" ht="15.75" spans="1:12">
      <c r="A778" s="446">
        <v>2150101</v>
      </c>
      <c r="B778" s="400" t="s">
        <v>755</v>
      </c>
      <c r="C778" s="413"/>
      <c r="D778" s="396">
        <v>31</v>
      </c>
      <c r="E778" s="396">
        <v>27</v>
      </c>
      <c r="F778" s="397">
        <f t="shared" si="268"/>
        <v>0.870967741935484</v>
      </c>
      <c r="G778" s="395">
        <f t="shared" si="255"/>
        <v>15</v>
      </c>
      <c r="H778" s="388"/>
      <c r="I778" s="394" t="s">
        <v>156</v>
      </c>
      <c r="J778" s="396" t="str">
        <f t="shared" ref="J778:J781" si="269">IFERROR(I778-C778,"")</f>
        <v/>
      </c>
      <c r="K778" s="411" t="str">
        <f t="shared" si="252"/>
        <v/>
      </c>
      <c r="L778" s="396">
        <v>12</v>
      </c>
    </row>
    <row r="779" s="356" customFormat="1" ht="15.75" spans="1:12">
      <c r="A779" s="446">
        <v>2150102</v>
      </c>
      <c r="B779" s="400" t="s">
        <v>756</v>
      </c>
      <c r="C779" s="413"/>
      <c r="D779" s="424"/>
      <c r="E779" s="396"/>
      <c r="F779" s="397"/>
      <c r="G779" s="395">
        <f t="shared" si="255"/>
        <v>-2</v>
      </c>
      <c r="H779" s="388"/>
      <c r="I779" s="394" t="s">
        <v>156</v>
      </c>
      <c r="J779" s="396" t="str">
        <f t="shared" si="269"/>
        <v/>
      </c>
      <c r="K779" s="411" t="str">
        <f t="shared" si="252"/>
        <v/>
      </c>
      <c r="L779" s="396">
        <v>2</v>
      </c>
    </row>
    <row r="780" s="356" customFormat="1" ht="15.75" spans="1:12">
      <c r="A780" s="389">
        <v>21502</v>
      </c>
      <c r="B780" s="390" t="s">
        <v>757</v>
      </c>
      <c r="C780" s="413">
        <f>C781</f>
        <v>0</v>
      </c>
      <c r="D780" s="413">
        <f>D781</f>
        <v>111</v>
      </c>
      <c r="E780" s="413">
        <v>105</v>
      </c>
      <c r="F780" s="387">
        <f>E780/D780</f>
        <v>0.945945945945946</v>
      </c>
      <c r="G780" s="391">
        <f t="shared" si="255"/>
        <v>-95</v>
      </c>
      <c r="H780" s="388"/>
      <c r="I780" s="413" t="str">
        <f>I781</f>
        <v/>
      </c>
      <c r="J780" s="386" t="str">
        <f t="shared" si="269"/>
        <v/>
      </c>
      <c r="K780" s="409" t="str">
        <f t="shared" si="252"/>
        <v/>
      </c>
      <c r="L780" s="413">
        <f>L781</f>
        <v>200</v>
      </c>
    </row>
    <row r="781" s="356" customFormat="1" ht="15.75" spans="1:12">
      <c r="A781" s="446">
        <v>2150299</v>
      </c>
      <c r="B781" s="400" t="s">
        <v>758</v>
      </c>
      <c r="C781" s="413"/>
      <c r="D781" s="396">
        <v>111</v>
      </c>
      <c r="E781" s="396">
        <v>105</v>
      </c>
      <c r="F781" s="397">
        <f>E781/D781</f>
        <v>0.945945945945946</v>
      </c>
      <c r="G781" s="395">
        <f t="shared" si="255"/>
        <v>-95</v>
      </c>
      <c r="H781" s="388"/>
      <c r="I781" s="394" t="s">
        <v>156</v>
      </c>
      <c r="J781" s="396" t="str">
        <f t="shared" si="269"/>
        <v/>
      </c>
      <c r="K781" s="411" t="str">
        <f t="shared" si="252"/>
        <v/>
      </c>
      <c r="L781" s="396">
        <v>200</v>
      </c>
    </row>
    <row r="782" s="356" customFormat="1" ht="15.75" spans="1:12">
      <c r="A782" s="389">
        <v>21503</v>
      </c>
      <c r="B782" s="390" t="s">
        <v>759</v>
      </c>
      <c r="C782" s="413"/>
      <c r="D782" s="423"/>
      <c r="E782" s="386"/>
      <c r="F782" s="397"/>
      <c r="G782" s="395">
        <f t="shared" si="255"/>
        <v>0</v>
      </c>
      <c r="H782" s="388"/>
      <c r="I782" s="413"/>
      <c r="J782" s="386"/>
      <c r="K782" s="409" t="str">
        <f t="shared" si="252"/>
        <v/>
      </c>
      <c r="L782" s="386"/>
    </row>
    <row r="783" s="356" customFormat="1" ht="15.75" spans="1:12">
      <c r="A783" s="446">
        <v>2150301</v>
      </c>
      <c r="B783" s="400" t="s">
        <v>153</v>
      </c>
      <c r="C783" s="413"/>
      <c r="D783" s="423"/>
      <c r="E783" s="396"/>
      <c r="F783" s="397"/>
      <c r="G783" s="395">
        <f t="shared" si="255"/>
        <v>0</v>
      </c>
      <c r="H783" s="388"/>
      <c r="I783" s="394" t="s">
        <v>156</v>
      </c>
      <c r="J783" s="396" t="str">
        <f t="shared" ref="J783:J797" si="270">IFERROR(I783-C783,"")</f>
        <v/>
      </c>
      <c r="K783" s="411" t="str">
        <f t="shared" si="252"/>
        <v/>
      </c>
      <c r="L783" s="396"/>
    </row>
    <row r="784" s="356" customFormat="1" ht="15.75" spans="1:12">
      <c r="A784" s="446">
        <v>2150302</v>
      </c>
      <c r="B784" s="400" t="s">
        <v>154</v>
      </c>
      <c r="C784" s="413"/>
      <c r="D784" s="423"/>
      <c r="E784" s="396"/>
      <c r="F784" s="397"/>
      <c r="G784" s="395">
        <f t="shared" si="255"/>
        <v>0</v>
      </c>
      <c r="H784" s="388"/>
      <c r="I784" s="394" t="s">
        <v>156</v>
      </c>
      <c r="J784" s="396" t="str">
        <f t="shared" si="270"/>
        <v/>
      </c>
      <c r="K784" s="411" t="str">
        <f t="shared" si="252"/>
        <v/>
      </c>
      <c r="L784" s="396"/>
    </row>
    <row r="785" s="356" customFormat="1" ht="15.75" spans="1:12">
      <c r="A785" s="446">
        <v>2150303</v>
      </c>
      <c r="B785" s="400" t="s">
        <v>155</v>
      </c>
      <c r="C785" s="413"/>
      <c r="D785" s="423"/>
      <c r="E785" s="396"/>
      <c r="F785" s="397"/>
      <c r="G785" s="395">
        <f t="shared" si="255"/>
        <v>0</v>
      </c>
      <c r="H785" s="388"/>
      <c r="I785" s="394" t="s">
        <v>156</v>
      </c>
      <c r="J785" s="396" t="str">
        <f t="shared" si="270"/>
        <v/>
      </c>
      <c r="K785" s="411" t="str">
        <f t="shared" si="252"/>
        <v/>
      </c>
      <c r="L785" s="396"/>
    </row>
    <row r="786" s="356" customFormat="1" ht="15.75" spans="1:12">
      <c r="A786" s="446">
        <v>2150399</v>
      </c>
      <c r="B786" s="400" t="s">
        <v>760</v>
      </c>
      <c r="C786" s="413"/>
      <c r="D786" s="423"/>
      <c r="E786" s="396"/>
      <c r="F786" s="397"/>
      <c r="G786" s="395">
        <f t="shared" si="255"/>
        <v>0</v>
      </c>
      <c r="H786" s="388"/>
      <c r="I786" s="394" t="s">
        <v>156</v>
      </c>
      <c r="J786" s="396" t="str">
        <f t="shared" si="270"/>
        <v/>
      </c>
      <c r="K786" s="411" t="str">
        <f t="shared" si="252"/>
        <v/>
      </c>
      <c r="L786" s="396"/>
    </row>
    <row r="787" s="356" customFormat="1" ht="15.75" spans="1:12">
      <c r="A787" s="389">
        <v>21505</v>
      </c>
      <c r="B787" s="390" t="s">
        <v>761</v>
      </c>
      <c r="C787" s="391">
        <f>SUM(C788:C797)</f>
        <v>433</v>
      </c>
      <c r="D787" s="391">
        <f>SUM(D788:D797)</f>
        <v>451</v>
      </c>
      <c r="E787" s="391">
        <v>407</v>
      </c>
      <c r="F787" s="387">
        <f t="shared" ref="F787:F789" si="271">E787/D787</f>
        <v>0.902439024390244</v>
      </c>
      <c r="G787" s="391">
        <f t="shared" si="255"/>
        <v>41</v>
      </c>
      <c r="H787" s="388">
        <f>G787/L787</f>
        <v>0.112021857923497</v>
      </c>
      <c r="I787" s="391">
        <f>SUM(I788:I797)</f>
        <v>375</v>
      </c>
      <c r="J787" s="386">
        <f t="shared" si="270"/>
        <v>-58</v>
      </c>
      <c r="K787" s="409">
        <f t="shared" si="252"/>
        <v>-0.133949191685912</v>
      </c>
      <c r="L787" s="391">
        <f>SUM(L788:L797)</f>
        <v>366</v>
      </c>
    </row>
    <row r="788" s="356" customFormat="1" ht="15" spans="1:12">
      <c r="A788" s="446">
        <v>2150501</v>
      </c>
      <c r="B788" s="400" t="s">
        <v>153</v>
      </c>
      <c r="C788" s="395">
        <v>324</v>
      </c>
      <c r="D788" s="395">
        <v>326</v>
      </c>
      <c r="E788" s="396">
        <v>289</v>
      </c>
      <c r="F788" s="397">
        <f t="shared" si="271"/>
        <v>0.886503067484663</v>
      </c>
      <c r="G788" s="395">
        <f t="shared" si="255"/>
        <v>17</v>
      </c>
      <c r="H788" s="398">
        <f>G788/L788</f>
        <v>0.0625</v>
      </c>
      <c r="I788" s="394">
        <v>257</v>
      </c>
      <c r="J788" s="396">
        <f t="shared" si="270"/>
        <v>-67</v>
      </c>
      <c r="K788" s="411">
        <f t="shared" si="252"/>
        <v>-0.20679012345679</v>
      </c>
      <c r="L788" s="396">
        <v>272</v>
      </c>
    </row>
    <row r="789" s="356" customFormat="1" ht="15" spans="1:12">
      <c r="A789" s="446">
        <v>2150502</v>
      </c>
      <c r="B789" s="400" t="s">
        <v>154</v>
      </c>
      <c r="C789" s="395">
        <v>59</v>
      </c>
      <c r="D789" s="395">
        <v>63</v>
      </c>
      <c r="E789" s="396">
        <v>58</v>
      </c>
      <c r="F789" s="397">
        <f t="shared" si="271"/>
        <v>0.920634920634921</v>
      </c>
      <c r="G789" s="395">
        <f t="shared" si="255"/>
        <v>17</v>
      </c>
      <c r="H789" s="398"/>
      <c r="I789" s="394">
        <v>118</v>
      </c>
      <c r="J789" s="396">
        <f t="shared" si="270"/>
        <v>59</v>
      </c>
      <c r="K789" s="411">
        <f t="shared" si="252"/>
        <v>1</v>
      </c>
      <c r="L789" s="396">
        <v>41</v>
      </c>
    </row>
    <row r="790" s="356" customFormat="1" ht="15" spans="1:12">
      <c r="A790" s="446">
        <v>2150503</v>
      </c>
      <c r="B790" s="400" t="s">
        <v>155</v>
      </c>
      <c r="C790" s="395"/>
      <c r="D790" s="395"/>
      <c r="E790" s="396"/>
      <c r="F790" s="397"/>
      <c r="G790" s="395">
        <f t="shared" si="255"/>
        <v>0</v>
      </c>
      <c r="H790" s="398"/>
      <c r="I790" s="394" t="s">
        <v>156</v>
      </c>
      <c r="J790" s="396" t="str">
        <f t="shared" si="270"/>
        <v/>
      </c>
      <c r="K790" s="411" t="str">
        <f t="shared" si="252"/>
        <v/>
      </c>
      <c r="L790" s="396"/>
    </row>
    <row r="791" s="356" customFormat="1" ht="15" spans="1:12">
      <c r="A791" s="446">
        <v>2150505</v>
      </c>
      <c r="B791" s="400" t="s">
        <v>762</v>
      </c>
      <c r="C791" s="395"/>
      <c r="D791" s="395"/>
      <c r="E791" s="396"/>
      <c r="F791" s="397"/>
      <c r="G791" s="395">
        <f t="shared" si="255"/>
        <v>0</v>
      </c>
      <c r="H791" s="398"/>
      <c r="I791" s="394" t="s">
        <v>156</v>
      </c>
      <c r="J791" s="396" t="str">
        <f t="shared" si="270"/>
        <v/>
      </c>
      <c r="K791" s="411" t="str">
        <f t="shared" si="252"/>
        <v/>
      </c>
      <c r="L791" s="396"/>
    </row>
    <row r="792" s="356" customFormat="1" ht="15" spans="1:12">
      <c r="A792" s="446">
        <v>2150507</v>
      </c>
      <c r="B792" s="400" t="s">
        <v>763</v>
      </c>
      <c r="C792" s="395"/>
      <c r="D792" s="395"/>
      <c r="E792" s="396"/>
      <c r="F792" s="397"/>
      <c r="G792" s="395">
        <f t="shared" si="255"/>
        <v>0</v>
      </c>
      <c r="H792" s="398"/>
      <c r="I792" s="394" t="s">
        <v>156</v>
      </c>
      <c r="J792" s="396" t="str">
        <f t="shared" si="270"/>
        <v/>
      </c>
      <c r="K792" s="411" t="str">
        <f t="shared" si="252"/>
        <v/>
      </c>
      <c r="L792" s="396"/>
    </row>
    <row r="793" s="356" customFormat="1" ht="15" spans="1:12">
      <c r="A793" s="446">
        <v>2150508</v>
      </c>
      <c r="B793" s="400" t="s">
        <v>764</v>
      </c>
      <c r="C793" s="395"/>
      <c r="D793" s="395"/>
      <c r="E793" s="396"/>
      <c r="F793" s="397"/>
      <c r="G793" s="395">
        <f t="shared" si="255"/>
        <v>0</v>
      </c>
      <c r="H793" s="398"/>
      <c r="I793" s="394" t="s">
        <v>156</v>
      </c>
      <c r="J793" s="396" t="str">
        <f t="shared" si="270"/>
        <v/>
      </c>
      <c r="K793" s="411" t="str">
        <f t="shared" si="252"/>
        <v/>
      </c>
      <c r="L793" s="396"/>
    </row>
    <row r="794" s="356" customFormat="1" ht="15" spans="1:12">
      <c r="A794" s="446">
        <v>2150516</v>
      </c>
      <c r="B794" s="400" t="s">
        <v>765</v>
      </c>
      <c r="C794" s="395"/>
      <c r="D794" s="395"/>
      <c r="E794" s="396"/>
      <c r="F794" s="397"/>
      <c r="G794" s="395">
        <f t="shared" si="255"/>
        <v>0</v>
      </c>
      <c r="H794" s="398"/>
      <c r="I794" s="394" t="s">
        <v>156</v>
      </c>
      <c r="J794" s="396" t="str">
        <f t="shared" si="270"/>
        <v/>
      </c>
      <c r="K794" s="411" t="str">
        <f t="shared" si="252"/>
        <v/>
      </c>
      <c r="L794" s="396"/>
    </row>
    <row r="795" s="356" customFormat="1" ht="15" spans="1:12">
      <c r="A795" s="446">
        <v>2150517</v>
      </c>
      <c r="B795" s="400" t="s">
        <v>766</v>
      </c>
      <c r="C795" s="395"/>
      <c r="D795" s="395"/>
      <c r="E795" s="396"/>
      <c r="F795" s="397"/>
      <c r="G795" s="395">
        <f t="shared" si="255"/>
        <v>0</v>
      </c>
      <c r="H795" s="398"/>
      <c r="I795" s="394" t="s">
        <v>156</v>
      </c>
      <c r="J795" s="396" t="str">
        <f t="shared" si="270"/>
        <v/>
      </c>
      <c r="K795" s="411" t="str">
        <f t="shared" si="252"/>
        <v/>
      </c>
      <c r="L795" s="396"/>
    </row>
    <row r="796" s="356" customFormat="1" ht="15" spans="1:12">
      <c r="A796" s="446">
        <v>2150550</v>
      </c>
      <c r="B796" s="400" t="s">
        <v>162</v>
      </c>
      <c r="C796" s="395"/>
      <c r="D796" s="395"/>
      <c r="E796" s="396"/>
      <c r="F796" s="397"/>
      <c r="G796" s="395">
        <f t="shared" si="255"/>
        <v>0</v>
      </c>
      <c r="H796" s="398"/>
      <c r="I796" s="394" t="s">
        <v>156</v>
      </c>
      <c r="J796" s="396" t="str">
        <f t="shared" si="270"/>
        <v/>
      </c>
      <c r="K796" s="411" t="str">
        <f t="shared" si="252"/>
        <v/>
      </c>
      <c r="L796" s="396"/>
    </row>
    <row r="797" s="356" customFormat="1" ht="15" spans="1:12">
      <c r="A797" s="446">
        <v>2150599</v>
      </c>
      <c r="B797" s="400" t="s">
        <v>767</v>
      </c>
      <c r="C797" s="395">
        <v>50</v>
      </c>
      <c r="D797" s="395">
        <v>62</v>
      </c>
      <c r="E797" s="396">
        <v>60</v>
      </c>
      <c r="F797" s="397">
        <f>E797/D797</f>
        <v>0.967741935483871</v>
      </c>
      <c r="G797" s="395">
        <f t="shared" si="255"/>
        <v>7</v>
      </c>
      <c r="H797" s="398">
        <f>G797/L797</f>
        <v>0.132075471698113</v>
      </c>
      <c r="I797" s="394" t="s">
        <v>156</v>
      </c>
      <c r="J797" s="396" t="str">
        <f t="shared" si="270"/>
        <v/>
      </c>
      <c r="K797" s="411" t="str">
        <f t="shared" si="252"/>
        <v/>
      </c>
      <c r="L797" s="396">
        <v>53</v>
      </c>
    </row>
    <row r="798" s="356" customFormat="1" ht="15.75" spans="1:12">
      <c r="A798" s="389">
        <v>21507</v>
      </c>
      <c r="B798" s="390" t="s">
        <v>768</v>
      </c>
      <c r="C798" s="413"/>
      <c r="D798" s="391"/>
      <c r="E798" s="386"/>
      <c r="F798" s="397"/>
      <c r="G798" s="395">
        <f t="shared" si="255"/>
        <v>0</v>
      </c>
      <c r="H798" s="388"/>
      <c r="I798" s="413"/>
      <c r="J798" s="386"/>
      <c r="K798" s="409" t="str">
        <f t="shared" si="252"/>
        <v/>
      </c>
      <c r="L798" s="386">
        <v>0</v>
      </c>
    </row>
    <row r="799" s="356" customFormat="1" ht="15.75" spans="1:12">
      <c r="A799" s="389">
        <v>21508</v>
      </c>
      <c r="B799" s="390" t="s">
        <v>769</v>
      </c>
      <c r="C799" s="413">
        <f>SUM(C800:C806)</f>
        <v>60</v>
      </c>
      <c r="D799" s="413">
        <f>SUM(D800:D806)</f>
        <v>136</v>
      </c>
      <c r="E799" s="413">
        <v>131</v>
      </c>
      <c r="F799" s="387">
        <f>E799/D799</f>
        <v>0.963235294117647</v>
      </c>
      <c r="G799" s="391">
        <f t="shared" si="255"/>
        <v>-338</v>
      </c>
      <c r="H799" s="388">
        <f>G799/L799</f>
        <v>-0.720682302771855</v>
      </c>
      <c r="I799" s="413">
        <f>SUM(I800:I806)</f>
        <v>0</v>
      </c>
      <c r="J799" s="386">
        <f t="shared" ref="J799:J820" si="272">IFERROR(I799-C799,"")</f>
        <v>-60</v>
      </c>
      <c r="K799" s="409">
        <f t="shared" si="252"/>
        <v>-1</v>
      </c>
      <c r="L799" s="413">
        <f>SUM(L800:L806)</f>
        <v>469</v>
      </c>
    </row>
    <row r="800" s="356" customFormat="1" ht="15.75" spans="1:12">
      <c r="A800" s="446">
        <v>2150801</v>
      </c>
      <c r="B800" s="400" t="s">
        <v>153</v>
      </c>
      <c r="C800" s="413"/>
      <c r="D800" s="391"/>
      <c r="E800" s="396"/>
      <c r="F800" s="387"/>
      <c r="G800" s="395">
        <f t="shared" si="255"/>
        <v>0</v>
      </c>
      <c r="H800" s="388"/>
      <c r="I800" s="394" t="s">
        <v>156</v>
      </c>
      <c r="J800" s="396" t="str">
        <f t="shared" si="272"/>
        <v/>
      </c>
      <c r="K800" s="411" t="str">
        <f t="shared" ref="K800:K863" si="273">IFERROR(J800/C800,"")</f>
        <v/>
      </c>
      <c r="L800" s="396"/>
    </row>
    <row r="801" s="356" customFormat="1" ht="15.75" spans="1:12">
      <c r="A801" s="446">
        <v>2150802</v>
      </c>
      <c r="B801" s="400" t="s">
        <v>154</v>
      </c>
      <c r="C801" s="413"/>
      <c r="D801" s="391"/>
      <c r="E801" s="396"/>
      <c r="F801" s="387"/>
      <c r="G801" s="395">
        <f t="shared" si="255"/>
        <v>0</v>
      </c>
      <c r="H801" s="388"/>
      <c r="I801" s="394" t="s">
        <v>156</v>
      </c>
      <c r="J801" s="396" t="str">
        <f t="shared" si="272"/>
        <v/>
      </c>
      <c r="K801" s="411" t="str">
        <f t="shared" si="273"/>
        <v/>
      </c>
      <c r="L801" s="396"/>
    </row>
    <row r="802" s="356" customFormat="1" ht="15.75" spans="1:12">
      <c r="A802" s="446">
        <v>2150803</v>
      </c>
      <c r="B802" s="400" t="s">
        <v>155</v>
      </c>
      <c r="C802" s="413"/>
      <c r="D802" s="391"/>
      <c r="E802" s="396"/>
      <c r="F802" s="387"/>
      <c r="G802" s="395">
        <f t="shared" si="255"/>
        <v>0</v>
      </c>
      <c r="H802" s="388"/>
      <c r="I802" s="394" t="s">
        <v>156</v>
      </c>
      <c r="J802" s="396" t="str">
        <f t="shared" si="272"/>
        <v/>
      </c>
      <c r="K802" s="411" t="str">
        <f t="shared" si="273"/>
        <v/>
      </c>
      <c r="L802" s="396"/>
    </row>
    <row r="803" s="356" customFormat="1" ht="15.75" spans="1:12">
      <c r="A803" s="446">
        <v>2150804</v>
      </c>
      <c r="B803" s="400" t="s">
        <v>770</v>
      </c>
      <c r="C803" s="413"/>
      <c r="D803" s="391"/>
      <c r="E803" s="396"/>
      <c r="F803" s="387"/>
      <c r="G803" s="395">
        <f t="shared" si="255"/>
        <v>0</v>
      </c>
      <c r="H803" s="388"/>
      <c r="I803" s="394" t="s">
        <v>156</v>
      </c>
      <c r="J803" s="396" t="str">
        <f t="shared" si="272"/>
        <v/>
      </c>
      <c r="K803" s="411" t="str">
        <f t="shared" si="273"/>
        <v/>
      </c>
      <c r="L803" s="396"/>
    </row>
    <row r="804" s="356" customFormat="1" ht="15.75" spans="1:12">
      <c r="A804" s="446">
        <v>2150805</v>
      </c>
      <c r="B804" s="400" t="s">
        <v>771</v>
      </c>
      <c r="C804" s="413"/>
      <c r="D804" s="391"/>
      <c r="E804" s="396"/>
      <c r="F804" s="387"/>
      <c r="G804" s="395">
        <f t="shared" si="255"/>
        <v>0</v>
      </c>
      <c r="H804" s="388"/>
      <c r="I804" s="394" t="s">
        <v>156</v>
      </c>
      <c r="J804" s="396" t="str">
        <f t="shared" si="272"/>
        <v/>
      </c>
      <c r="K804" s="411" t="str">
        <f t="shared" si="273"/>
        <v/>
      </c>
      <c r="L804" s="396"/>
    </row>
    <row r="805" s="356" customFormat="1" ht="15.75" spans="1:12">
      <c r="A805" s="446">
        <v>2150806</v>
      </c>
      <c r="B805" s="400" t="s">
        <v>772</v>
      </c>
      <c r="C805" s="413"/>
      <c r="D805" s="391"/>
      <c r="E805" s="396"/>
      <c r="F805" s="387"/>
      <c r="G805" s="395">
        <f t="shared" si="255"/>
        <v>0</v>
      </c>
      <c r="H805" s="388"/>
      <c r="I805" s="394" t="s">
        <v>156</v>
      </c>
      <c r="J805" s="396" t="str">
        <f t="shared" si="272"/>
        <v/>
      </c>
      <c r="K805" s="411" t="str">
        <f t="shared" si="273"/>
        <v/>
      </c>
      <c r="L805" s="396"/>
    </row>
    <row r="806" s="356" customFormat="1" ht="15" spans="1:12">
      <c r="A806" s="446">
        <v>2150899</v>
      </c>
      <c r="B806" s="400" t="s">
        <v>773</v>
      </c>
      <c r="C806" s="419">
        <v>60</v>
      </c>
      <c r="D806" s="395">
        <v>136</v>
      </c>
      <c r="E806" s="396">
        <v>131</v>
      </c>
      <c r="F806" s="397">
        <f t="shared" ref="F806:F813" si="274">E806/D806</f>
        <v>0.963235294117647</v>
      </c>
      <c r="G806" s="395">
        <f t="shared" si="255"/>
        <v>-338</v>
      </c>
      <c r="H806" s="398">
        <f t="shared" ref="H806:H812" si="275">G806/L806</f>
        <v>-0.720682302771855</v>
      </c>
      <c r="I806" s="394" t="s">
        <v>156</v>
      </c>
      <c r="J806" s="396" t="str">
        <f t="shared" si="272"/>
        <v/>
      </c>
      <c r="K806" s="411" t="str">
        <f t="shared" si="273"/>
        <v/>
      </c>
      <c r="L806" s="396">
        <v>469</v>
      </c>
    </row>
    <row r="807" s="356" customFormat="1" ht="15.75" spans="1:12">
      <c r="A807" s="389">
        <v>21599</v>
      </c>
      <c r="B807" s="390" t="s">
        <v>774</v>
      </c>
      <c r="C807" s="413">
        <f>C809+C808</f>
        <v>351</v>
      </c>
      <c r="D807" s="413">
        <f>D809+D808</f>
        <v>1126</v>
      </c>
      <c r="E807" s="413">
        <v>985</v>
      </c>
      <c r="F807" s="387">
        <f t="shared" si="274"/>
        <v>0.874777975133215</v>
      </c>
      <c r="G807" s="391">
        <f t="shared" ref="G807:G870" si="276">E807-L807</f>
        <v>-888</v>
      </c>
      <c r="H807" s="388">
        <f t="shared" si="275"/>
        <v>-0.474105712760278</v>
      </c>
      <c r="I807" s="413">
        <f>SUM(I808:I809)</f>
        <v>0</v>
      </c>
      <c r="J807" s="386">
        <f t="shared" si="272"/>
        <v>-351</v>
      </c>
      <c r="K807" s="409">
        <f t="shared" si="273"/>
        <v>-1</v>
      </c>
      <c r="L807" s="413">
        <f>L809+L808</f>
        <v>1873</v>
      </c>
    </row>
    <row r="808" s="356" customFormat="1" ht="15.75" spans="1:12">
      <c r="A808" s="446">
        <v>2159904</v>
      </c>
      <c r="B808" s="400" t="s">
        <v>775</v>
      </c>
      <c r="C808" s="419"/>
      <c r="D808" s="413"/>
      <c r="E808" s="396"/>
      <c r="F808" s="397"/>
      <c r="G808" s="395">
        <f t="shared" si="276"/>
        <v>0</v>
      </c>
      <c r="H808" s="398" t="e">
        <f t="shared" si="275"/>
        <v>#DIV/0!</v>
      </c>
      <c r="I808" s="394" t="s">
        <v>156</v>
      </c>
      <c r="J808" s="396" t="str">
        <f t="shared" si="272"/>
        <v/>
      </c>
      <c r="K808" s="411" t="str">
        <f t="shared" si="273"/>
        <v/>
      </c>
      <c r="L808" s="396"/>
    </row>
    <row r="809" s="356" customFormat="1" ht="15" spans="1:12">
      <c r="A809" s="446">
        <v>2159999</v>
      </c>
      <c r="B809" s="400" t="s">
        <v>776</v>
      </c>
      <c r="C809" s="419">
        <v>351</v>
      </c>
      <c r="D809" s="395">
        <v>1126</v>
      </c>
      <c r="E809" s="396">
        <v>985</v>
      </c>
      <c r="F809" s="397">
        <f t="shared" si="274"/>
        <v>0.874777975133215</v>
      </c>
      <c r="G809" s="395">
        <f t="shared" si="276"/>
        <v>-888</v>
      </c>
      <c r="H809" s="398">
        <f t="shared" si="275"/>
        <v>-0.474105712760278</v>
      </c>
      <c r="I809" s="394" t="s">
        <v>156</v>
      </c>
      <c r="J809" s="396" t="str">
        <f t="shared" si="272"/>
        <v/>
      </c>
      <c r="K809" s="411" t="str">
        <f t="shared" si="273"/>
        <v/>
      </c>
      <c r="L809" s="396">
        <v>1873</v>
      </c>
    </row>
    <row r="810" s="356" customFormat="1" ht="15.75" spans="1:12">
      <c r="A810" s="428">
        <v>216</v>
      </c>
      <c r="B810" s="385" t="s">
        <v>777</v>
      </c>
      <c r="C810" s="386">
        <f>C811+C821+C827</f>
        <v>156</v>
      </c>
      <c r="D810" s="386">
        <f>D811+D821+D827</f>
        <v>206</v>
      </c>
      <c r="E810" s="386">
        <v>142</v>
      </c>
      <c r="F810" s="387">
        <f t="shared" si="274"/>
        <v>0.689320388349515</v>
      </c>
      <c r="G810" s="391">
        <f t="shared" si="276"/>
        <v>-2690</v>
      </c>
      <c r="H810" s="388">
        <f t="shared" si="275"/>
        <v>-0.949858757062147</v>
      </c>
      <c r="I810" s="386">
        <f>SUM(I811,I821,I827)</f>
        <v>906</v>
      </c>
      <c r="J810" s="386">
        <f t="shared" si="272"/>
        <v>750</v>
      </c>
      <c r="K810" s="409">
        <f t="shared" si="273"/>
        <v>4.80769230769231</v>
      </c>
      <c r="L810" s="386">
        <f>L811+L821+L827</f>
        <v>2832</v>
      </c>
    </row>
    <row r="811" s="356" customFormat="1" ht="15.75" spans="1:12">
      <c r="A811" s="389">
        <v>21602</v>
      </c>
      <c r="B811" s="390" t="s">
        <v>778</v>
      </c>
      <c r="C811" s="391">
        <f>SUM(C812:C820)</f>
        <v>129</v>
      </c>
      <c r="D811" s="391">
        <f>SUM(D812:D820)</f>
        <v>182</v>
      </c>
      <c r="E811" s="391">
        <v>138</v>
      </c>
      <c r="F811" s="387">
        <f t="shared" si="274"/>
        <v>0.758241758241758</v>
      </c>
      <c r="G811" s="391">
        <f t="shared" si="276"/>
        <v>-61</v>
      </c>
      <c r="H811" s="388">
        <f t="shared" si="275"/>
        <v>-0.306532663316583</v>
      </c>
      <c r="I811" s="391">
        <f>SUM(I812:I820)</f>
        <v>906</v>
      </c>
      <c r="J811" s="386">
        <f t="shared" si="272"/>
        <v>777</v>
      </c>
      <c r="K811" s="409">
        <f t="shared" si="273"/>
        <v>6.02325581395349</v>
      </c>
      <c r="L811" s="391">
        <f>SUM(L812:L820)</f>
        <v>199</v>
      </c>
    </row>
    <row r="812" s="356" customFormat="1" ht="15" spans="1:12">
      <c r="A812" s="446">
        <v>2160201</v>
      </c>
      <c r="B812" s="400" t="s">
        <v>153</v>
      </c>
      <c r="C812" s="395">
        <v>31</v>
      </c>
      <c r="D812" s="395">
        <v>40</v>
      </c>
      <c r="E812" s="396">
        <v>31</v>
      </c>
      <c r="F812" s="397">
        <f t="shared" si="274"/>
        <v>0.775</v>
      </c>
      <c r="G812" s="395">
        <f t="shared" si="276"/>
        <v>13</v>
      </c>
      <c r="H812" s="398">
        <f t="shared" si="275"/>
        <v>0.722222222222222</v>
      </c>
      <c r="I812" s="394" t="s">
        <v>156</v>
      </c>
      <c r="J812" s="396" t="str">
        <f t="shared" si="272"/>
        <v/>
      </c>
      <c r="K812" s="411" t="str">
        <f t="shared" si="273"/>
        <v/>
      </c>
      <c r="L812" s="396">
        <v>18</v>
      </c>
    </row>
    <row r="813" s="356" customFormat="1" ht="15" spans="1:12">
      <c r="A813" s="446">
        <v>2160202</v>
      </c>
      <c r="B813" s="400" t="s">
        <v>154</v>
      </c>
      <c r="C813" s="395">
        <v>1</v>
      </c>
      <c r="D813" s="395">
        <v>1</v>
      </c>
      <c r="E813" s="396">
        <v>1</v>
      </c>
      <c r="F813" s="397">
        <f t="shared" si="274"/>
        <v>1</v>
      </c>
      <c r="G813" s="395">
        <f t="shared" si="276"/>
        <v>1</v>
      </c>
      <c r="H813" s="398"/>
      <c r="I813" s="394">
        <v>3</v>
      </c>
      <c r="J813" s="396">
        <f t="shared" si="272"/>
        <v>2</v>
      </c>
      <c r="K813" s="411">
        <f t="shared" si="273"/>
        <v>2</v>
      </c>
      <c r="L813" s="396"/>
    </row>
    <row r="814" s="356" customFormat="1" ht="15" spans="1:12">
      <c r="A814" s="446">
        <v>2160203</v>
      </c>
      <c r="B814" s="400" t="s">
        <v>155</v>
      </c>
      <c r="C814" s="395"/>
      <c r="D814" s="395"/>
      <c r="E814" s="396"/>
      <c r="F814" s="397"/>
      <c r="G814" s="395">
        <f t="shared" si="276"/>
        <v>0</v>
      </c>
      <c r="H814" s="398"/>
      <c r="I814" s="394" t="s">
        <v>156</v>
      </c>
      <c r="J814" s="396" t="str">
        <f t="shared" si="272"/>
        <v/>
      </c>
      <c r="K814" s="411" t="str">
        <f t="shared" si="273"/>
        <v/>
      </c>
      <c r="L814" s="396"/>
    </row>
    <row r="815" s="356" customFormat="1" ht="15" spans="1:12">
      <c r="A815" s="446">
        <v>2160216</v>
      </c>
      <c r="B815" s="400" t="s">
        <v>779</v>
      </c>
      <c r="C815" s="395"/>
      <c r="D815" s="395"/>
      <c r="E815" s="396"/>
      <c r="F815" s="397"/>
      <c r="G815" s="395">
        <f t="shared" si="276"/>
        <v>0</v>
      </c>
      <c r="H815" s="398"/>
      <c r="I815" s="394" t="s">
        <v>156</v>
      </c>
      <c r="J815" s="396" t="str">
        <f t="shared" si="272"/>
        <v/>
      </c>
      <c r="K815" s="411" t="str">
        <f t="shared" si="273"/>
        <v/>
      </c>
      <c r="L815" s="396"/>
    </row>
    <row r="816" s="356" customFormat="1" ht="15" spans="1:12">
      <c r="A816" s="446">
        <v>2160217</v>
      </c>
      <c r="B816" s="400" t="s">
        <v>780</v>
      </c>
      <c r="C816" s="395"/>
      <c r="D816" s="395"/>
      <c r="E816" s="396"/>
      <c r="F816" s="397"/>
      <c r="G816" s="395">
        <f t="shared" si="276"/>
        <v>0</v>
      </c>
      <c r="H816" s="398"/>
      <c r="I816" s="394" t="s">
        <v>156</v>
      </c>
      <c r="J816" s="396" t="str">
        <f t="shared" si="272"/>
        <v/>
      </c>
      <c r="K816" s="411" t="str">
        <f t="shared" si="273"/>
        <v/>
      </c>
      <c r="L816" s="396"/>
    </row>
    <row r="817" s="356" customFormat="1" ht="15" spans="1:12">
      <c r="A817" s="446">
        <v>2160218</v>
      </c>
      <c r="B817" s="400" t="s">
        <v>781</v>
      </c>
      <c r="C817" s="395"/>
      <c r="D817" s="395"/>
      <c r="E817" s="396"/>
      <c r="F817" s="397"/>
      <c r="G817" s="395">
        <f t="shared" si="276"/>
        <v>0</v>
      </c>
      <c r="H817" s="398"/>
      <c r="I817" s="394" t="s">
        <v>156</v>
      </c>
      <c r="J817" s="396" t="str">
        <f t="shared" si="272"/>
        <v/>
      </c>
      <c r="K817" s="411" t="str">
        <f t="shared" si="273"/>
        <v/>
      </c>
      <c r="L817" s="396"/>
    </row>
    <row r="818" s="356" customFormat="1" ht="15" spans="1:12">
      <c r="A818" s="446">
        <v>2160219</v>
      </c>
      <c r="B818" s="400" t="s">
        <v>782</v>
      </c>
      <c r="C818" s="395"/>
      <c r="D818" s="395"/>
      <c r="E818" s="396"/>
      <c r="F818" s="397"/>
      <c r="G818" s="395">
        <f t="shared" si="276"/>
        <v>0</v>
      </c>
      <c r="H818" s="398"/>
      <c r="I818" s="394" t="s">
        <v>156</v>
      </c>
      <c r="J818" s="396" t="str">
        <f t="shared" si="272"/>
        <v/>
      </c>
      <c r="K818" s="411" t="str">
        <f t="shared" si="273"/>
        <v/>
      </c>
      <c r="L818" s="396"/>
    </row>
    <row r="819" s="356" customFormat="1" ht="15" spans="1:12">
      <c r="A819" s="446">
        <v>2160250</v>
      </c>
      <c r="B819" s="400" t="s">
        <v>162</v>
      </c>
      <c r="C819" s="395">
        <v>97</v>
      </c>
      <c r="D819" s="395">
        <v>136</v>
      </c>
      <c r="E819" s="396">
        <v>101</v>
      </c>
      <c r="F819" s="397">
        <f>E819/D819</f>
        <v>0.742647058823529</v>
      </c>
      <c r="G819" s="395">
        <f t="shared" si="276"/>
        <v>1</v>
      </c>
      <c r="H819" s="398">
        <f>G819/L819</f>
        <v>0.01</v>
      </c>
      <c r="I819" s="394">
        <v>143</v>
      </c>
      <c r="J819" s="396">
        <f t="shared" si="272"/>
        <v>46</v>
      </c>
      <c r="K819" s="411">
        <f t="shared" si="273"/>
        <v>0.474226804123711</v>
      </c>
      <c r="L819" s="396">
        <v>100</v>
      </c>
    </row>
    <row r="820" s="356" customFormat="1" ht="15" spans="1:12">
      <c r="A820" s="446">
        <v>2160299</v>
      </c>
      <c r="B820" s="400" t="s">
        <v>783</v>
      </c>
      <c r="C820" s="395">
        <v>0</v>
      </c>
      <c r="D820" s="395">
        <v>5</v>
      </c>
      <c r="E820" s="396">
        <v>5</v>
      </c>
      <c r="F820" s="397">
        <f>E820/D820</f>
        <v>1</v>
      </c>
      <c r="G820" s="395">
        <f t="shared" si="276"/>
        <v>-76</v>
      </c>
      <c r="H820" s="398">
        <f>G820/L820</f>
        <v>-0.938271604938272</v>
      </c>
      <c r="I820" s="394">
        <v>760</v>
      </c>
      <c r="J820" s="396">
        <f t="shared" si="272"/>
        <v>760</v>
      </c>
      <c r="K820" s="411" t="str">
        <f t="shared" si="273"/>
        <v/>
      </c>
      <c r="L820" s="396">
        <v>81</v>
      </c>
    </row>
    <row r="821" s="356" customFormat="1" ht="15.75" spans="1:12">
      <c r="A821" s="389">
        <v>21606</v>
      </c>
      <c r="B821" s="390" t="s">
        <v>784</v>
      </c>
      <c r="C821" s="413"/>
      <c r="D821" s="391"/>
      <c r="E821" s="386"/>
      <c r="F821" s="387"/>
      <c r="G821" s="391">
        <f t="shared" si="276"/>
        <v>0</v>
      </c>
      <c r="H821" s="388"/>
      <c r="I821" s="413"/>
      <c r="J821" s="386"/>
      <c r="K821" s="409" t="str">
        <f t="shared" si="273"/>
        <v/>
      </c>
      <c r="L821" s="386">
        <v>0</v>
      </c>
    </row>
    <row r="822" s="356" customFormat="1" ht="15.75" spans="1:12">
      <c r="A822" s="446">
        <v>2160601</v>
      </c>
      <c r="B822" s="400" t="s">
        <v>153</v>
      </c>
      <c r="C822" s="413"/>
      <c r="D822" s="391"/>
      <c r="E822" s="396"/>
      <c r="F822" s="387"/>
      <c r="G822" s="395">
        <f t="shared" si="276"/>
        <v>0</v>
      </c>
      <c r="H822" s="388"/>
      <c r="I822" s="394" t="s">
        <v>156</v>
      </c>
      <c r="J822" s="396" t="str">
        <f t="shared" ref="J822:J829" si="277">IFERROR(I822-C822,"")</f>
        <v/>
      </c>
      <c r="K822" s="411" t="str">
        <f t="shared" si="273"/>
        <v/>
      </c>
      <c r="L822" s="396"/>
    </row>
    <row r="823" s="356" customFormat="1" ht="15.75" spans="1:12">
      <c r="A823" s="446">
        <v>2160602</v>
      </c>
      <c r="B823" s="400" t="s">
        <v>154</v>
      </c>
      <c r="C823" s="413"/>
      <c r="D823" s="391"/>
      <c r="E823" s="396"/>
      <c r="F823" s="387"/>
      <c r="G823" s="395">
        <f t="shared" si="276"/>
        <v>0</v>
      </c>
      <c r="H823" s="388"/>
      <c r="I823" s="394" t="s">
        <v>156</v>
      </c>
      <c r="J823" s="396" t="str">
        <f t="shared" si="277"/>
        <v/>
      </c>
      <c r="K823" s="411" t="str">
        <f t="shared" si="273"/>
        <v/>
      </c>
      <c r="L823" s="396"/>
    </row>
    <row r="824" s="356" customFormat="1" ht="15.75" spans="1:12">
      <c r="A824" s="446">
        <v>2160603</v>
      </c>
      <c r="B824" s="400" t="s">
        <v>155</v>
      </c>
      <c r="C824" s="413"/>
      <c r="D824" s="391"/>
      <c r="E824" s="396"/>
      <c r="F824" s="387"/>
      <c r="G824" s="395">
        <f t="shared" si="276"/>
        <v>0</v>
      </c>
      <c r="H824" s="388"/>
      <c r="I824" s="394" t="s">
        <v>156</v>
      </c>
      <c r="J824" s="396" t="str">
        <f t="shared" si="277"/>
        <v/>
      </c>
      <c r="K824" s="411" t="str">
        <f t="shared" si="273"/>
        <v/>
      </c>
      <c r="L824" s="396"/>
    </row>
    <row r="825" s="356" customFormat="1" ht="15.75" spans="1:12">
      <c r="A825" s="446">
        <v>2160607</v>
      </c>
      <c r="B825" s="400" t="s">
        <v>785</v>
      </c>
      <c r="C825" s="413"/>
      <c r="D825" s="391"/>
      <c r="E825" s="396"/>
      <c r="F825" s="387"/>
      <c r="G825" s="395">
        <f t="shared" si="276"/>
        <v>0</v>
      </c>
      <c r="H825" s="388"/>
      <c r="I825" s="394" t="s">
        <v>156</v>
      </c>
      <c r="J825" s="396" t="str">
        <f t="shared" si="277"/>
        <v/>
      </c>
      <c r="K825" s="411" t="str">
        <f t="shared" si="273"/>
        <v/>
      </c>
      <c r="L825" s="396"/>
    </row>
    <row r="826" s="356" customFormat="1" ht="15.75" spans="1:12">
      <c r="A826" s="446">
        <v>2160699</v>
      </c>
      <c r="B826" s="400" t="s">
        <v>786</v>
      </c>
      <c r="C826" s="413"/>
      <c r="D826" s="391"/>
      <c r="E826" s="396"/>
      <c r="F826" s="387"/>
      <c r="G826" s="395">
        <f t="shared" si="276"/>
        <v>0</v>
      </c>
      <c r="H826" s="388"/>
      <c r="I826" s="394" t="s">
        <v>156</v>
      </c>
      <c r="J826" s="396" t="str">
        <f t="shared" si="277"/>
        <v/>
      </c>
      <c r="K826" s="411" t="str">
        <f t="shared" si="273"/>
        <v/>
      </c>
      <c r="L826" s="396"/>
    </row>
    <row r="827" s="356" customFormat="1" ht="15.75" spans="1:12">
      <c r="A827" s="389">
        <v>21699</v>
      </c>
      <c r="B827" s="390" t="s">
        <v>787</v>
      </c>
      <c r="C827" s="413">
        <f>C828</f>
        <v>27</v>
      </c>
      <c r="D827" s="413">
        <f>D828</f>
        <v>24</v>
      </c>
      <c r="E827" s="413">
        <v>4</v>
      </c>
      <c r="F827" s="387">
        <f t="shared" ref="F827:F830" si="278">E827/D827</f>
        <v>0.166666666666667</v>
      </c>
      <c r="G827" s="391">
        <f t="shared" si="276"/>
        <v>-2629</v>
      </c>
      <c r="H827" s="388">
        <f t="shared" ref="H827:H829" si="279">G827/L827</f>
        <v>-0.998480820357007</v>
      </c>
      <c r="I827" s="413" t="str">
        <f>I828</f>
        <v/>
      </c>
      <c r="J827" s="386" t="str">
        <f t="shared" si="277"/>
        <v/>
      </c>
      <c r="K827" s="409" t="str">
        <f t="shared" si="273"/>
        <v/>
      </c>
      <c r="L827" s="413">
        <f>L828</f>
        <v>2633</v>
      </c>
    </row>
    <row r="828" s="193" customFormat="1" ht="15" spans="1:12">
      <c r="A828" s="446">
        <v>2169999</v>
      </c>
      <c r="B828" s="400" t="s">
        <v>788</v>
      </c>
      <c r="C828" s="419">
        <v>27</v>
      </c>
      <c r="D828" s="395">
        <v>24</v>
      </c>
      <c r="E828" s="396">
        <v>4</v>
      </c>
      <c r="F828" s="397">
        <f t="shared" si="278"/>
        <v>0.166666666666667</v>
      </c>
      <c r="G828" s="395">
        <f t="shared" si="276"/>
        <v>-2629</v>
      </c>
      <c r="H828" s="398">
        <f t="shared" si="279"/>
        <v>-0.998480820357007</v>
      </c>
      <c r="I828" s="394" t="s">
        <v>156</v>
      </c>
      <c r="J828" s="396" t="str">
        <f t="shared" si="277"/>
        <v/>
      </c>
      <c r="K828" s="411" t="str">
        <f t="shared" si="273"/>
        <v/>
      </c>
      <c r="L828" s="396">
        <v>2633</v>
      </c>
    </row>
    <row r="829" s="356" customFormat="1" ht="15.75" spans="1:12">
      <c r="A829" s="428">
        <v>217</v>
      </c>
      <c r="B829" s="385" t="s">
        <v>789</v>
      </c>
      <c r="C829" s="386">
        <f>C830+C837+C838+C844+C845</f>
        <v>1547</v>
      </c>
      <c r="D829" s="386">
        <f>D830+D837+D838+D844+D845</f>
        <v>1045</v>
      </c>
      <c r="E829" s="386">
        <v>984</v>
      </c>
      <c r="F829" s="387">
        <f t="shared" si="278"/>
        <v>0.941626794258373</v>
      </c>
      <c r="G829" s="391">
        <f t="shared" si="276"/>
        <v>-64</v>
      </c>
      <c r="H829" s="388">
        <f t="shared" si="279"/>
        <v>-0.0610687022900763</v>
      </c>
      <c r="I829" s="386">
        <f>SUM(I830,I837,I838,I844,I845)</f>
        <v>0</v>
      </c>
      <c r="J829" s="386">
        <f t="shared" si="277"/>
        <v>-1547</v>
      </c>
      <c r="K829" s="409">
        <f t="shared" si="273"/>
        <v>-1</v>
      </c>
      <c r="L829" s="386">
        <f>L830+L837+L838+L844+L845</f>
        <v>1048</v>
      </c>
    </row>
    <row r="830" s="356" customFormat="1" ht="15.75" spans="1:12">
      <c r="A830" s="389">
        <v>21701</v>
      </c>
      <c r="B830" s="390" t="s">
        <v>790</v>
      </c>
      <c r="C830" s="386">
        <f>SUM(C831:C836)</f>
        <v>0</v>
      </c>
      <c r="D830" s="386">
        <f>SUM(D831:D836)</f>
        <v>50</v>
      </c>
      <c r="E830" s="386">
        <v>20</v>
      </c>
      <c r="F830" s="387">
        <f t="shared" si="278"/>
        <v>0.4</v>
      </c>
      <c r="G830" s="391">
        <f t="shared" si="276"/>
        <v>20</v>
      </c>
      <c r="H830" s="388"/>
      <c r="I830" s="413"/>
      <c r="J830" s="386"/>
      <c r="K830" s="409" t="str">
        <f t="shared" si="273"/>
        <v/>
      </c>
      <c r="L830" s="386"/>
    </row>
    <row r="831" s="356" customFormat="1" ht="15.75" spans="1:12">
      <c r="A831" s="446">
        <v>2170101</v>
      </c>
      <c r="B831" s="400" t="s">
        <v>153</v>
      </c>
      <c r="C831" s="413"/>
      <c r="D831" s="425"/>
      <c r="E831" s="396"/>
      <c r="F831" s="387"/>
      <c r="G831" s="391">
        <f t="shared" si="276"/>
        <v>0</v>
      </c>
      <c r="H831" s="388"/>
      <c r="I831" s="394" t="s">
        <v>156</v>
      </c>
      <c r="J831" s="396" t="str">
        <f t="shared" ref="J831:J836" si="280">IFERROR(I831-C831,"")</f>
        <v/>
      </c>
      <c r="K831" s="411" t="str">
        <f t="shared" si="273"/>
        <v/>
      </c>
      <c r="L831" s="396"/>
    </row>
    <row r="832" s="356" customFormat="1" ht="15.75" spans="1:12">
      <c r="A832" s="446">
        <v>2170102</v>
      </c>
      <c r="B832" s="400" t="s">
        <v>154</v>
      </c>
      <c r="C832" s="413"/>
      <c r="D832" s="425"/>
      <c r="E832" s="396"/>
      <c r="F832" s="387"/>
      <c r="G832" s="391">
        <f t="shared" si="276"/>
        <v>0</v>
      </c>
      <c r="H832" s="388"/>
      <c r="I832" s="394" t="s">
        <v>156</v>
      </c>
      <c r="J832" s="396" t="str">
        <f t="shared" si="280"/>
        <v/>
      </c>
      <c r="K832" s="411" t="str">
        <f t="shared" si="273"/>
        <v/>
      </c>
      <c r="L832" s="396"/>
    </row>
    <row r="833" s="356" customFormat="1" ht="15.75" spans="1:12">
      <c r="A833" s="446">
        <v>2170103</v>
      </c>
      <c r="B833" s="400" t="s">
        <v>155</v>
      </c>
      <c r="C833" s="413"/>
      <c r="D833" s="425"/>
      <c r="E833" s="396"/>
      <c r="F833" s="387"/>
      <c r="G833" s="391">
        <f t="shared" si="276"/>
        <v>0</v>
      </c>
      <c r="H833" s="388"/>
      <c r="I833" s="394" t="s">
        <v>156</v>
      </c>
      <c r="J833" s="396" t="str">
        <f t="shared" si="280"/>
        <v/>
      </c>
      <c r="K833" s="411" t="str">
        <f t="shared" si="273"/>
        <v/>
      </c>
      <c r="L833" s="396"/>
    </row>
    <row r="834" s="356" customFormat="1" ht="15.75" spans="1:12">
      <c r="A834" s="446">
        <v>2170104</v>
      </c>
      <c r="B834" s="400" t="s">
        <v>791</v>
      </c>
      <c r="C834" s="413"/>
      <c r="D834" s="425"/>
      <c r="E834" s="396"/>
      <c r="F834" s="387"/>
      <c r="G834" s="391">
        <f t="shared" si="276"/>
        <v>0</v>
      </c>
      <c r="H834" s="388"/>
      <c r="I834" s="394" t="s">
        <v>156</v>
      </c>
      <c r="J834" s="396" t="str">
        <f t="shared" si="280"/>
        <v/>
      </c>
      <c r="K834" s="411" t="str">
        <f t="shared" si="273"/>
        <v/>
      </c>
      <c r="L834" s="396"/>
    </row>
    <row r="835" s="356" customFormat="1" ht="15.75" spans="1:12">
      <c r="A835" s="446">
        <v>2170150</v>
      </c>
      <c r="B835" s="400" t="s">
        <v>162</v>
      </c>
      <c r="C835" s="413"/>
      <c r="D835" s="425"/>
      <c r="E835" s="396"/>
      <c r="F835" s="387"/>
      <c r="G835" s="391">
        <f t="shared" si="276"/>
        <v>0</v>
      </c>
      <c r="H835" s="388"/>
      <c r="I835" s="394" t="s">
        <v>156</v>
      </c>
      <c r="J835" s="396" t="str">
        <f t="shared" si="280"/>
        <v/>
      </c>
      <c r="K835" s="411" t="str">
        <f t="shared" si="273"/>
        <v/>
      </c>
      <c r="L835" s="396"/>
    </row>
    <row r="836" s="356" customFormat="1" ht="15.75" spans="1:12">
      <c r="A836" s="446">
        <v>2170199</v>
      </c>
      <c r="B836" s="400" t="s">
        <v>792</v>
      </c>
      <c r="C836" s="413"/>
      <c r="D836" s="396">
        <v>50</v>
      </c>
      <c r="E836" s="396">
        <v>20</v>
      </c>
      <c r="F836" s="397">
        <f t="shared" ref="F836:F840" si="281">E836/D836</f>
        <v>0.4</v>
      </c>
      <c r="G836" s="395">
        <f t="shared" si="276"/>
        <v>20</v>
      </c>
      <c r="H836" s="388"/>
      <c r="I836" s="394" t="s">
        <v>156</v>
      </c>
      <c r="J836" s="396" t="str">
        <f t="shared" si="280"/>
        <v/>
      </c>
      <c r="K836" s="411" t="str">
        <f t="shared" si="273"/>
        <v/>
      </c>
      <c r="L836" s="396"/>
    </row>
    <row r="837" s="356" customFormat="1" ht="15.75" spans="1:12">
      <c r="A837" s="389">
        <v>21702</v>
      </c>
      <c r="B837" s="390" t="s">
        <v>793</v>
      </c>
      <c r="C837" s="413"/>
      <c r="D837" s="425"/>
      <c r="E837" s="386"/>
      <c r="F837" s="387"/>
      <c r="G837" s="391">
        <f t="shared" si="276"/>
        <v>0</v>
      </c>
      <c r="H837" s="388"/>
      <c r="I837" s="413"/>
      <c r="J837" s="386"/>
      <c r="K837" s="409" t="str">
        <f t="shared" si="273"/>
        <v/>
      </c>
      <c r="L837" s="386"/>
    </row>
    <row r="838" s="356" customFormat="1" ht="15.75" spans="1:12">
      <c r="A838" s="389">
        <v>21703</v>
      </c>
      <c r="B838" s="390" t="s">
        <v>794</v>
      </c>
      <c r="C838" s="413">
        <f>SUM(C839:C843)</f>
        <v>1547</v>
      </c>
      <c r="D838" s="413">
        <f>SUM(D839:D843)</f>
        <v>995</v>
      </c>
      <c r="E838" s="413">
        <v>964</v>
      </c>
      <c r="F838" s="387">
        <f t="shared" si="281"/>
        <v>0.968844221105528</v>
      </c>
      <c r="G838" s="391">
        <f t="shared" si="276"/>
        <v>-84</v>
      </c>
      <c r="H838" s="388">
        <f t="shared" ref="H838:H843" si="282">G838/L838</f>
        <v>-0.0801526717557252</v>
      </c>
      <c r="I838" s="413">
        <f>SUM(I839:I843)</f>
        <v>0</v>
      </c>
      <c r="J838" s="386">
        <f t="shared" ref="J838:J843" si="283">IFERROR(I838-C838,"")</f>
        <v>-1547</v>
      </c>
      <c r="K838" s="409">
        <f t="shared" si="273"/>
        <v>-1</v>
      </c>
      <c r="L838" s="413">
        <f>SUM(L839:L843)</f>
        <v>1048</v>
      </c>
    </row>
    <row r="839" s="356" customFormat="1" ht="15.75" spans="1:12">
      <c r="A839" s="446">
        <v>2170301</v>
      </c>
      <c r="B839" s="400" t="s">
        <v>795</v>
      </c>
      <c r="C839" s="419"/>
      <c r="D839" s="395"/>
      <c r="E839" s="396"/>
      <c r="F839" s="387"/>
      <c r="G839" s="391">
        <f t="shared" si="276"/>
        <v>0</v>
      </c>
      <c r="H839" s="388"/>
      <c r="I839" s="394" t="s">
        <v>156</v>
      </c>
      <c r="J839" s="396" t="str">
        <f t="shared" si="283"/>
        <v/>
      </c>
      <c r="K839" s="411" t="str">
        <f t="shared" si="273"/>
        <v/>
      </c>
      <c r="L839" s="396"/>
    </row>
    <row r="840" s="356" customFormat="1" ht="15" spans="1:12">
      <c r="A840" s="446">
        <v>2170302</v>
      </c>
      <c r="B840" s="426" t="s">
        <v>796</v>
      </c>
      <c r="C840" s="419">
        <v>1547</v>
      </c>
      <c r="D840" s="395">
        <v>955</v>
      </c>
      <c r="E840" s="396">
        <v>924</v>
      </c>
      <c r="F840" s="397">
        <f t="shared" si="281"/>
        <v>0.967539267015707</v>
      </c>
      <c r="G840" s="395">
        <f t="shared" si="276"/>
        <v>-29</v>
      </c>
      <c r="H840" s="398">
        <f t="shared" si="282"/>
        <v>-0.0304302203567681</v>
      </c>
      <c r="I840" s="394" t="s">
        <v>156</v>
      </c>
      <c r="J840" s="396" t="str">
        <f t="shared" si="283"/>
        <v/>
      </c>
      <c r="K840" s="411" t="str">
        <f t="shared" si="273"/>
        <v/>
      </c>
      <c r="L840" s="396">
        <v>953</v>
      </c>
    </row>
    <row r="841" s="356" customFormat="1" ht="15.75" spans="1:12">
      <c r="A841" s="446">
        <v>2170303</v>
      </c>
      <c r="B841" s="400" t="s">
        <v>797</v>
      </c>
      <c r="C841" s="419"/>
      <c r="D841" s="395"/>
      <c r="E841" s="396"/>
      <c r="F841" s="387"/>
      <c r="G841" s="391">
        <f t="shared" si="276"/>
        <v>0</v>
      </c>
      <c r="H841" s="388"/>
      <c r="I841" s="394" t="s">
        <v>156</v>
      </c>
      <c r="J841" s="396" t="str">
        <f t="shared" si="283"/>
        <v/>
      </c>
      <c r="K841" s="411" t="str">
        <f t="shared" si="273"/>
        <v/>
      </c>
      <c r="L841" s="396"/>
    </row>
    <row r="842" s="356" customFormat="1" ht="15.75" spans="1:12">
      <c r="A842" s="446">
        <v>2170304</v>
      </c>
      <c r="B842" s="400" t="s">
        <v>798</v>
      </c>
      <c r="C842" s="419"/>
      <c r="D842" s="395"/>
      <c r="E842" s="396"/>
      <c r="F842" s="387"/>
      <c r="G842" s="391">
        <f t="shared" si="276"/>
        <v>0</v>
      </c>
      <c r="H842" s="388"/>
      <c r="I842" s="394" t="s">
        <v>156</v>
      </c>
      <c r="J842" s="396" t="str">
        <f t="shared" si="283"/>
        <v/>
      </c>
      <c r="K842" s="411" t="str">
        <f t="shared" si="273"/>
        <v/>
      </c>
      <c r="L842" s="396"/>
    </row>
    <row r="843" s="356" customFormat="1" ht="15" spans="1:12">
      <c r="A843" s="446">
        <v>2170399</v>
      </c>
      <c r="B843" s="400" t="s">
        <v>799</v>
      </c>
      <c r="C843" s="419"/>
      <c r="D843" s="395">
        <v>40</v>
      </c>
      <c r="E843" s="396">
        <v>40</v>
      </c>
      <c r="F843" s="397">
        <f>E843/D843</f>
        <v>1</v>
      </c>
      <c r="G843" s="395">
        <f t="shared" si="276"/>
        <v>-55</v>
      </c>
      <c r="H843" s="398">
        <f t="shared" si="282"/>
        <v>-0.578947368421053</v>
      </c>
      <c r="I843" s="394" t="s">
        <v>156</v>
      </c>
      <c r="J843" s="396" t="str">
        <f t="shared" si="283"/>
        <v/>
      </c>
      <c r="K843" s="411" t="str">
        <f t="shared" si="273"/>
        <v/>
      </c>
      <c r="L843" s="396">
        <v>95</v>
      </c>
    </row>
    <row r="844" s="356" customFormat="1" ht="15.75" spans="1:12">
      <c r="A844" s="389">
        <v>21704</v>
      </c>
      <c r="B844" s="390" t="s">
        <v>800</v>
      </c>
      <c r="C844" s="413"/>
      <c r="D844" s="391"/>
      <c r="E844" s="386"/>
      <c r="F844" s="387"/>
      <c r="G844" s="391">
        <f t="shared" si="276"/>
        <v>0</v>
      </c>
      <c r="H844" s="388"/>
      <c r="I844" s="413"/>
      <c r="J844" s="386"/>
      <c r="K844" s="409" t="str">
        <f t="shared" si="273"/>
        <v/>
      </c>
      <c r="L844" s="386">
        <v>0</v>
      </c>
    </row>
    <row r="845" s="356" customFormat="1" ht="15.75" spans="1:12">
      <c r="A845" s="389">
        <v>21799</v>
      </c>
      <c r="B845" s="390" t="s">
        <v>801</v>
      </c>
      <c r="C845" s="413">
        <f>C846+C847</f>
        <v>0</v>
      </c>
      <c r="D845" s="413">
        <f>D846+D847</f>
        <v>0</v>
      </c>
      <c r="E845" s="413">
        <f>E846+E847</f>
        <v>0</v>
      </c>
      <c r="F845" s="387"/>
      <c r="G845" s="391">
        <f t="shared" si="276"/>
        <v>0</v>
      </c>
      <c r="H845" s="388" t="e">
        <f t="shared" ref="H845:H851" si="284">G845/L845</f>
        <v>#DIV/0!</v>
      </c>
      <c r="I845" s="413">
        <f>SUM(I846,I847)</f>
        <v>0</v>
      </c>
      <c r="J845" s="386"/>
      <c r="K845" s="409" t="str">
        <f t="shared" si="273"/>
        <v/>
      </c>
      <c r="L845" s="413">
        <f>L846+L847</f>
        <v>0</v>
      </c>
    </row>
    <row r="846" s="356" customFormat="1" ht="15.75" spans="1:12">
      <c r="A846" s="446">
        <v>2179902</v>
      </c>
      <c r="B846" s="400" t="s">
        <v>802</v>
      </c>
      <c r="C846" s="419"/>
      <c r="D846" s="396"/>
      <c r="E846" s="396"/>
      <c r="F846" s="387"/>
      <c r="G846" s="391">
        <f t="shared" si="276"/>
        <v>0</v>
      </c>
      <c r="H846" s="398" t="e">
        <f t="shared" si="284"/>
        <v>#DIV/0!</v>
      </c>
      <c r="I846" s="394" t="s">
        <v>156</v>
      </c>
      <c r="J846" s="396" t="str">
        <f t="shared" ref="J846:J867" si="285">IFERROR(I846-C846,"")</f>
        <v/>
      </c>
      <c r="K846" s="411" t="str">
        <f t="shared" si="273"/>
        <v/>
      </c>
      <c r="L846" s="396"/>
    </row>
    <row r="847" s="356" customFormat="1" ht="15.75" spans="1:12">
      <c r="A847" s="446">
        <v>2179999</v>
      </c>
      <c r="B847" s="400" t="s">
        <v>803</v>
      </c>
      <c r="C847" s="419"/>
      <c r="D847" s="396"/>
      <c r="E847" s="396"/>
      <c r="F847" s="387"/>
      <c r="G847" s="391">
        <f t="shared" si="276"/>
        <v>0</v>
      </c>
      <c r="H847" s="388"/>
      <c r="I847" s="394" t="s">
        <v>156</v>
      </c>
      <c r="J847" s="396" t="str">
        <f t="shared" si="285"/>
        <v/>
      </c>
      <c r="K847" s="411" t="str">
        <f t="shared" si="273"/>
        <v/>
      </c>
      <c r="L847" s="396"/>
    </row>
    <row r="848" s="356" customFormat="1" ht="15.75" spans="1:12">
      <c r="A848" s="428">
        <v>220</v>
      </c>
      <c r="B848" s="385" t="s">
        <v>804</v>
      </c>
      <c r="C848" s="386">
        <f>C849+C861+C868</f>
        <v>1829</v>
      </c>
      <c r="D848" s="386">
        <f>D849+D861+D868</f>
        <v>1735</v>
      </c>
      <c r="E848" s="386">
        <v>1625</v>
      </c>
      <c r="F848" s="387">
        <f t="shared" ref="F848:F851" si="286">E848/D848</f>
        <v>0.936599423631124</v>
      </c>
      <c r="G848" s="391">
        <f t="shared" si="276"/>
        <v>332</v>
      </c>
      <c r="H848" s="388">
        <f t="shared" si="284"/>
        <v>0.25676720804331</v>
      </c>
      <c r="I848" s="386">
        <f>I849+I861+I868</f>
        <v>706</v>
      </c>
      <c r="J848" s="386">
        <f t="shared" si="285"/>
        <v>-1123</v>
      </c>
      <c r="K848" s="409">
        <f t="shared" si="273"/>
        <v>-0.613996719518863</v>
      </c>
      <c r="L848" s="386">
        <f>L849+L861+L868</f>
        <v>1293</v>
      </c>
    </row>
    <row r="849" s="356" customFormat="1" ht="15.75" spans="1:12">
      <c r="A849" s="389">
        <v>22001</v>
      </c>
      <c r="B849" s="414" t="s">
        <v>805</v>
      </c>
      <c r="C849" s="391">
        <f>SUM(C850:C860)</f>
        <v>1819</v>
      </c>
      <c r="D849" s="391">
        <f>SUM(D850:D860)</f>
        <v>1683</v>
      </c>
      <c r="E849" s="391">
        <v>1578</v>
      </c>
      <c r="F849" s="387">
        <f t="shared" si="286"/>
        <v>0.937611408199644</v>
      </c>
      <c r="G849" s="391">
        <f t="shared" si="276"/>
        <v>307</v>
      </c>
      <c r="H849" s="388">
        <f t="shared" si="284"/>
        <v>0.241542092840283</v>
      </c>
      <c r="I849" s="391">
        <f>SUM(I850:I860)</f>
        <v>706</v>
      </c>
      <c r="J849" s="386">
        <f t="shared" si="285"/>
        <v>-1113</v>
      </c>
      <c r="K849" s="409">
        <f t="shared" si="273"/>
        <v>-0.611874656404618</v>
      </c>
      <c r="L849" s="391">
        <f>SUM(L850:L860)</f>
        <v>1271</v>
      </c>
    </row>
    <row r="850" s="356" customFormat="1" ht="15" spans="1:12">
      <c r="A850" s="446">
        <v>2200101</v>
      </c>
      <c r="B850" s="400" t="s">
        <v>153</v>
      </c>
      <c r="C850" s="395">
        <v>500</v>
      </c>
      <c r="D850" s="396">
        <v>576</v>
      </c>
      <c r="E850" s="396">
        <v>522</v>
      </c>
      <c r="F850" s="397">
        <f t="shared" si="286"/>
        <v>0.90625</v>
      </c>
      <c r="G850" s="395">
        <f t="shared" si="276"/>
        <v>26</v>
      </c>
      <c r="H850" s="398">
        <f t="shared" si="284"/>
        <v>0.0524193548387097</v>
      </c>
      <c r="I850" s="394">
        <v>578</v>
      </c>
      <c r="J850" s="396">
        <f t="shared" si="285"/>
        <v>78</v>
      </c>
      <c r="K850" s="411">
        <f t="shared" si="273"/>
        <v>0.156</v>
      </c>
      <c r="L850" s="396">
        <v>496</v>
      </c>
    </row>
    <row r="851" s="356" customFormat="1" ht="15" spans="1:12">
      <c r="A851" s="446">
        <v>2200102</v>
      </c>
      <c r="B851" s="400" t="s">
        <v>154</v>
      </c>
      <c r="C851" s="395">
        <v>16</v>
      </c>
      <c r="D851" s="396">
        <v>18</v>
      </c>
      <c r="E851" s="396">
        <v>16</v>
      </c>
      <c r="F851" s="397">
        <f t="shared" si="286"/>
        <v>0.888888888888889</v>
      </c>
      <c r="G851" s="395">
        <f t="shared" si="276"/>
        <v>-3</v>
      </c>
      <c r="H851" s="398">
        <f t="shared" si="284"/>
        <v>-0.157894736842105</v>
      </c>
      <c r="I851" s="394">
        <v>19</v>
      </c>
      <c r="J851" s="396">
        <f t="shared" si="285"/>
        <v>3</v>
      </c>
      <c r="K851" s="411">
        <f t="shared" si="273"/>
        <v>0.1875</v>
      </c>
      <c r="L851" s="396">
        <v>19</v>
      </c>
    </row>
    <row r="852" s="356" customFormat="1" ht="15" spans="1:12">
      <c r="A852" s="446">
        <v>2200103</v>
      </c>
      <c r="B852" s="400" t="s">
        <v>155</v>
      </c>
      <c r="C852" s="395"/>
      <c r="D852" s="396"/>
      <c r="E852" s="396"/>
      <c r="F852" s="397"/>
      <c r="G852" s="395">
        <f t="shared" si="276"/>
        <v>0</v>
      </c>
      <c r="H852" s="398"/>
      <c r="I852" s="394" t="s">
        <v>156</v>
      </c>
      <c r="J852" s="396" t="str">
        <f t="shared" si="285"/>
        <v/>
      </c>
      <c r="K852" s="411" t="str">
        <f t="shared" si="273"/>
        <v/>
      </c>
      <c r="L852" s="396"/>
    </row>
    <row r="853" s="356" customFormat="1" ht="15" spans="1:12">
      <c r="A853" s="446">
        <v>2200104</v>
      </c>
      <c r="B853" s="400" t="s">
        <v>806</v>
      </c>
      <c r="C853" s="395">
        <v>33</v>
      </c>
      <c r="D853" s="396">
        <v>160</v>
      </c>
      <c r="E853" s="396">
        <v>159</v>
      </c>
      <c r="F853" s="397">
        <f t="shared" ref="F853:F861" si="287">E853/D853</f>
        <v>0.99375</v>
      </c>
      <c r="G853" s="395">
        <f t="shared" si="276"/>
        <v>4</v>
      </c>
      <c r="H853" s="398">
        <f t="shared" ref="H853:H862" si="288">G853/L853</f>
        <v>0.0258064516129032</v>
      </c>
      <c r="I853" s="394" t="s">
        <v>156</v>
      </c>
      <c r="J853" s="396" t="str">
        <f t="shared" si="285"/>
        <v/>
      </c>
      <c r="K853" s="411" t="str">
        <f t="shared" si="273"/>
        <v/>
      </c>
      <c r="L853" s="396">
        <v>155</v>
      </c>
    </row>
    <row r="854" s="356" customFormat="1" ht="15" spans="1:12">
      <c r="A854" s="446">
        <v>2200106</v>
      </c>
      <c r="B854" s="400" t="s">
        <v>807</v>
      </c>
      <c r="C854" s="395">
        <v>1093</v>
      </c>
      <c r="D854" s="396">
        <v>617</v>
      </c>
      <c r="E854" s="396">
        <v>595</v>
      </c>
      <c r="F854" s="397">
        <f t="shared" si="287"/>
        <v>0.964343598055105</v>
      </c>
      <c r="G854" s="395">
        <f t="shared" si="276"/>
        <v>330</v>
      </c>
      <c r="H854" s="398">
        <f t="shared" si="288"/>
        <v>1.24528301886792</v>
      </c>
      <c r="I854" s="394">
        <v>109</v>
      </c>
      <c r="J854" s="396">
        <f t="shared" si="285"/>
        <v>-984</v>
      </c>
      <c r="K854" s="411">
        <f t="shared" si="273"/>
        <v>-0.900274473924977</v>
      </c>
      <c r="L854" s="396">
        <v>265</v>
      </c>
    </row>
    <row r="855" s="356" customFormat="1" ht="15" spans="1:12">
      <c r="A855" s="446">
        <v>2200107</v>
      </c>
      <c r="B855" s="400" t="s">
        <v>808</v>
      </c>
      <c r="C855" s="395"/>
      <c r="D855" s="396"/>
      <c r="E855" s="396"/>
      <c r="F855" s="397"/>
      <c r="G855" s="395">
        <f t="shared" si="276"/>
        <v>-26</v>
      </c>
      <c r="H855" s="398"/>
      <c r="I855" s="394" t="s">
        <v>156</v>
      </c>
      <c r="J855" s="396" t="str">
        <f t="shared" si="285"/>
        <v/>
      </c>
      <c r="K855" s="411" t="str">
        <f t="shared" si="273"/>
        <v/>
      </c>
      <c r="L855" s="396">
        <v>26</v>
      </c>
    </row>
    <row r="856" s="356" customFormat="1" ht="15" spans="1:12">
      <c r="A856" s="446">
        <v>2200109</v>
      </c>
      <c r="B856" s="400" t="s">
        <v>809</v>
      </c>
      <c r="C856" s="395">
        <v>88</v>
      </c>
      <c r="D856" s="396">
        <v>92</v>
      </c>
      <c r="E856" s="396">
        <v>88</v>
      </c>
      <c r="F856" s="397">
        <f t="shared" si="287"/>
        <v>0.956521739130435</v>
      </c>
      <c r="G856" s="395">
        <f t="shared" si="276"/>
        <v>88</v>
      </c>
      <c r="H856" s="398" t="e">
        <f t="shared" si="288"/>
        <v>#DIV/0!</v>
      </c>
      <c r="I856" s="394" t="s">
        <v>156</v>
      </c>
      <c r="J856" s="396" t="str">
        <f t="shared" si="285"/>
        <v/>
      </c>
      <c r="K856" s="411" t="str">
        <f t="shared" si="273"/>
        <v/>
      </c>
      <c r="L856" s="396"/>
    </row>
    <row r="857" s="356" customFormat="1" ht="15" spans="1:12">
      <c r="A857" s="446">
        <v>2200112</v>
      </c>
      <c r="B857" s="400" t="s">
        <v>810</v>
      </c>
      <c r="C857" s="395">
        <v>7</v>
      </c>
      <c r="D857" s="396">
        <v>7</v>
      </c>
      <c r="E857" s="396">
        <v>7</v>
      </c>
      <c r="F857" s="397">
        <f t="shared" si="287"/>
        <v>1</v>
      </c>
      <c r="G857" s="395">
        <f t="shared" si="276"/>
        <v>0</v>
      </c>
      <c r="H857" s="398">
        <f t="shared" si="288"/>
        <v>0</v>
      </c>
      <c r="I857" s="394" t="s">
        <v>156</v>
      </c>
      <c r="J857" s="396" t="str">
        <f t="shared" si="285"/>
        <v/>
      </c>
      <c r="K857" s="411" t="str">
        <f t="shared" si="273"/>
        <v/>
      </c>
      <c r="L857" s="396">
        <v>7</v>
      </c>
    </row>
    <row r="858" s="356" customFormat="1" ht="15" spans="1:12">
      <c r="A858" s="446">
        <v>2200114</v>
      </c>
      <c r="B858" s="400" t="s">
        <v>811</v>
      </c>
      <c r="C858" s="395">
        <v>14</v>
      </c>
      <c r="D858" s="396">
        <v>55</v>
      </c>
      <c r="E858" s="396">
        <v>51</v>
      </c>
      <c r="F858" s="397">
        <f t="shared" si="287"/>
        <v>0.927272727272727</v>
      </c>
      <c r="G858" s="395">
        <f t="shared" si="276"/>
        <v>20</v>
      </c>
      <c r="H858" s="398">
        <f t="shared" si="288"/>
        <v>0.645161290322581</v>
      </c>
      <c r="I858" s="394" t="s">
        <v>156</v>
      </c>
      <c r="J858" s="396" t="str">
        <f t="shared" si="285"/>
        <v/>
      </c>
      <c r="K858" s="411" t="str">
        <f t="shared" si="273"/>
        <v/>
      </c>
      <c r="L858" s="396">
        <v>31</v>
      </c>
    </row>
    <row r="859" s="356" customFormat="1" ht="15" spans="1:12">
      <c r="A859" s="446">
        <v>2200150</v>
      </c>
      <c r="B859" s="400" t="s">
        <v>162</v>
      </c>
      <c r="C859" s="395">
        <v>62</v>
      </c>
      <c r="D859" s="396">
        <v>38</v>
      </c>
      <c r="E859" s="396">
        <v>23</v>
      </c>
      <c r="F859" s="397">
        <f t="shared" si="287"/>
        <v>0.605263157894737</v>
      </c>
      <c r="G859" s="395">
        <f t="shared" si="276"/>
        <v>22</v>
      </c>
      <c r="H859" s="398">
        <f t="shared" si="288"/>
        <v>22</v>
      </c>
      <c r="I859" s="394" t="s">
        <v>156</v>
      </c>
      <c r="J859" s="396" t="str">
        <f t="shared" si="285"/>
        <v/>
      </c>
      <c r="K859" s="411" t="str">
        <f t="shared" si="273"/>
        <v/>
      </c>
      <c r="L859" s="396">
        <v>1</v>
      </c>
    </row>
    <row r="860" s="356" customFormat="1" ht="15" spans="1:12">
      <c r="A860" s="446">
        <v>2200199</v>
      </c>
      <c r="B860" s="400" t="s">
        <v>812</v>
      </c>
      <c r="C860" s="395">
        <v>6</v>
      </c>
      <c r="D860" s="396">
        <v>120</v>
      </c>
      <c r="E860" s="396">
        <v>117</v>
      </c>
      <c r="F860" s="397">
        <f t="shared" si="287"/>
        <v>0.975</v>
      </c>
      <c r="G860" s="395">
        <f t="shared" si="276"/>
        <v>-154</v>
      </c>
      <c r="H860" s="398">
        <f t="shared" si="288"/>
        <v>-0.568265682656827</v>
      </c>
      <c r="I860" s="394" t="s">
        <v>156</v>
      </c>
      <c r="J860" s="396" t="str">
        <f t="shared" si="285"/>
        <v/>
      </c>
      <c r="K860" s="411" t="str">
        <f t="shared" si="273"/>
        <v/>
      </c>
      <c r="L860" s="396">
        <v>271</v>
      </c>
    </row>
    <row r="861" s="356" customFormat="1" ht="15.75" spans="1:12">
      <c r="A861" s="389">
        <v>22005</v>
      </c>
      <c r="B861" s="390" t="s">
        <v>813</v>
      </c>
      <c r="C861" s="391">
        <f>SUM(C862:C867)</f>
        <v>10</v>
      </c>
      <c r="D861" s="391">
        <f>SUM(D862:D867)</f>
        <v>52</v>
      </c>
      <c r="E861" s="391">
        <v>47</v>
      </c>
      <c r="F861" s="387">
        <f t="shared" si="287"/>
        <v>0.903846153846154</v>
      </c>
      <c r="G861" s="391">
        <f t="shared" si="276"/>
        <v>25</v>
      </c>
      <c r="H861" s="388">
        <f t="shared" si="288"/>
        <v>1.13636363636364</v>
      </c>
      <c r="I861" s="391">
        <f>SUM(I862:I867)</f>
        <v>0</v>
      </c>
      <c r="J861" s="386">
        <f t="shared" si="285"/>
        <v>-10</v>
      </c>
      <c r="K861" s="409">
        <f t="shared" si="273"/>
        <v>-1</v>
      </c>
      <c r="L861" s="391">
        <f>SUM(L862:L867)</f>
        <v>22</v>
      </c>
    </row>
    <row r="862" s="356" customFormat="1" ht="15" spans="1:12">
      <c r="A862" s="446">
        <v>2200501</v>
      </c>
      <c r="B862" s="400" t="s">
        <v>153</v>
      </c>
      <c r="C862" s="395"/>
      <c r="D862" s="395"/>
      <c r="E862" s="396"/>
      <c r="F862" s="397"/>
      <c r="G862" s="395">
        <f t="shared" si="276"/>
        <v>-3</v>
      </c>
      <c r="H862" s="398">
        <f t="shared" si="288"/>
        <v>-1</v>
      </c>
      <c r="I862" s="394" t="s">
        <v>156</v>
      </c>
      <c r="J862" s="396" t="str">
        <f t="shared" si="285"/>
        <v/>
      </c>
      <c r="K862" s="411" t="str">
        <f t="shared" si="273"/>
        <v/>
      </c>
      <c r="L862" s="396">
        <v>3</v>
      </c>
    </row>
    <row r="863" s="356" customFormat="1" ht="15" spans="1:12">
      <c r="A863" s="446">
        <v>2200504</v>
      </c>
      <c r="B863" s="400" t="s">
        <v>814</v>
      </c>
      <c r="C863" s="395"/>
      <c r="D863" s="395"/>
      <c r="E863" s="396"/>
      <c r="F863" s="397"/>
      <c r="G863" s="395">
        <f t="shared" si="276"/>
        <v>0</v>
      </c>
      <c r="H863" s="398"/>
      <c r="I863" s="394" t="s">
        <v>156</v>
      </c>
      <c r="J863" s="396" t="str">
        <f t="shared" si="285"/>
        <v/>
      </c>
      <c r="K863" s="411" t="str">
        <f t="shared" si="273"/>
        <v/>
      </c>
      <c r="L863" s="396"/>
    </row>
    <row r="864" s="356" customFormat="1" ht="15" spans="1:12">
      <c r="A864" s="446">
        <v>2200507</v>
      </c>
      <c r="B864" s="400" t="s">
        <v>815</v>
      </c>
      <c r="C864" s="395"/>
      <c r="D864" s="395"/>
      <c r="E864" s="396"/>
      <c r="F864" s="397"/>
      <c r="G864" s="395">
        <f t="shared" si="276"/>
        <v>0</v>
      </c>
      <c r="H864" s="398"/>
      <c r="I864" s="394" t="s">
        <v>156</v>
      </c>
      <c r="J864" s="396" t="str">
        <f t="shared" si="285"/>
        <v/>
      </c>
      <c r="K864" s="411" t="str">
        <f t="shared" ref="K864:K927" si="289">IFERROR(J864/C864,"")</f>
        <v/>
      </c>
      <c r="L864" s="396"/>
    </row>
    <row r="865" s="356" customFormat="1" ht="15" spans="1:12">
      <c r="A865" s="446">
        <v>2200508</v>
      </c>
      <c r="B865" s="400" t="s">
        <v>816</v>
      </c>
      <c r="C865" s="395">
        <v>5</v>
      </c>
      <c r="D865" s="395">
        <v>5</v>
      </c>
      <c r="E865" s="396">
        <v>5</v>
      </c>
      <c r="F865" s="397">
        <f t="shared" ref="F865:F871" si="290">E865/D865</f>
        <v>1</v>
      </c>
      <c r="G865" s="395">
        <f t="shared" si="276"/>
        <v>0</v>
      </c>
      <c r="H865" s="398"/>
      <c r="I865" s="394" t="s">
        <v>156</v>
      </c>
      <c r="J865" s="396" t="str">
        <f t="shared" si="285"/>
        <v/>
      </c>
      <c r="K865" s="411" t="str">
        <f t="shared" si="289"/>
        <v/>
      </c>
      <c r="L865" s="396">
        <v>5</v>
      </c>
    </row>
    <row r="866" s="356" customFormat="1" ht="15" spans="1:12">
      <c r="A866" s="446">
        <v>2200509</v>
      </c>
      <c r="B866" s="400" t="s">
        <v>817</v>
      </c>
      <c r="C866" s="395">
        <v>5</v>
      </c>
      <c r="D866" s="395">
        <v>47</v>
      </c>
      <c r="E866" s="396">
        <v>42</v>
      </c>
      <c r="F866" s="397">
        <f t="shared" si="290"/>
        <v>0.893617021276596</v>
      </c>
      <c r="G866" s="395">
        <f t="shared" si="276"/>
        <v>28</v>
      </c>
      <c r="H866" s="398"/>
      <c r="I866" s="394" t="s">
        <v>156</v>
      </c>
      <c r="J866" s="396" t="str">
        <f t="shared" si="285"/>
        <v/>
      </c>
      <c r="K866" s="411" t="str">
        <f t="shared" si="289"/>
        <v/>
      </c>
      <c r="L866" s="396">
        <v>14</v>
      </c>
    </row>
    <row r="867" s="356" customFormat="1" ht="15" spans="1:12">
      <c r="A867" s="446">
        <v>2200599</v>
      </c>
      <c r="B867" s="400" t="s">
        <v>818</v>
      </c>
      <c r="C867" s="395"/>
      <c r="D867" s="395"/>
      <c r="E867" s="396"/>
      <c r="F867" s="397"/>
      <c r="G867" s="395">
        <f t="shared" si="276"/>
        <v>0</v>
      </c>
      <c r="H867" s="398" t="e">
        <f t="shared" ref="H867:H870" si="291">G867/L867</f>
        <v>#DIV/0!</v>
      </c>
      <c r="I867" s="394" t="s">
        <v>156</v>
      </c>
      <c r="J867" s="396" t="str">
        <f t="shared" si="285"/>
        <v/>
      </c>
      <c r="K867" s="411" t="str">
        <f t="shared" si="289"/>
        <v/>
      </c>
      <c r="L867" s="396"/>
    </row>
    <row r="868" s="356" customFormat="1" ht="15.75" spans="1:12">
      <c r="A868" s="389">
        <v>22099</v>
      </c>
      <c r="B868" s="390" t="s">
        <v>819</v>
      </c>
      <c r="C868" s="413"/>
      <c r="D868" s="386"/>
      <c r="E868" s="386"/>
      <c r="F868" s="387"/>
      <c r="G868" s="391">
        <f t="shared" si="276"/>
        <v>0</v>
      </c>
      <c r="H868" s="388"/>
      <c r="I868" s="413"/>
      <c r="J868" s="386"/>
      <c r="K868" s="409" t="str">
        <f t="shared" si="289"/>
        <v/>
      </c>
      <c r="L868" s="386">
        <v>0</v>
      </c>
    </row>
    <row r="869" s="356" customFormat="1" ht="15.75" spans="1:12">
      <c r="A869" s="428">
        <v>221</v>
      </c>
      <c r="B869" s="385" t="s">
        <v>820</v>
      </c>
      <c r="C869" s="386">
        <f>C870+C882+C886</f>
        <v>9220</v>
      </c>
      <c r="D869" s="386">
        <f>D870+D882+D886</f>
        <v>9570</v>
      </c>
      <c r="E869" s="386">
        <v>9370</v>
      </c>
      <c r="F869" s="387">
        <f t="shared" si="290"/>
        <v>0.979101358411703</v>
      </c>
      <c r="G869" s="391">
        <f t="shared" si="276"/>
        <v>1951</v>
      </c>
      <c r="H869" s="388">
        <f t="shared" si="291"/>
        <v>0.26297344655614</v>
      </c>
      <c r="I869" s="386">
        <f>I870+I882+I886</f>
        <v>5124</v>
      </c>
      <c r="J869" s="386">
        <f t="shared" ref="J869:J885" si="292">IFERROR(I869-C869,"")</f>
        <v>-4096</v>
      </c>
      <c r="K869" s="409">
        <f t="shared" si="289"/>
        <v>-0.444251626898048</v>
      </c>
      <c r="L869" s="386">
        <f>L870+L882+L886</f>
        <v>7419</v>
      </c>
    </row>
    <row r="870" s="356" customFormat="1" ht="15.75" spans="1:12">
      <c r="A870" s="389">
        <v>22101</v>
      </c>
      <c r="B870" s="390" t="s">
        <v>821</v>
      </c>
      <c r="C870" s="391">
        <f>SUM(C871:C881)</f>
        <v>3206</v>
      </c>
      <c r="D870" s="391">
        <f>SUM(D871:D881)</f>
        <v>4097</v>
      </c>
      <c r="E870" s="391">
        <v>3951</v>
      </c>
      <c r="F870" s="387">
        <f t="shared" si="290"/>
        <v>0.964364168904076</v>
      </c>
      <c r="G870" s="391">
        <f t="shared" si="276"/>
        <v>568</v>
      </c>
      <c r="H870" s="388">
        <f t="shared" si="291"/>
        <v>0.167898315104936</v>
      </c>
      <c r="I870" s="391">
        <f>SUM(I871:I881)</f>
        <v>533</v>
      </c>
      <c r="J870" s="386">
        <f t="shared" si="292"/>
        <v>-2673</v>
      </c>
      <c r="K870" s="409">
        <f t="shared" si="289"/>
        <v>-0.833749220212102</v>
      </c>
      <c r="L870" s="391">
        <f>SUM(L871:L881)</f>
        <v>3383</v>
      </c>
    </row>
    <row r="871" s="356" customFormat="1" ht="15" spans="1:12">
      <c r="A871" s="446">
        <v>2210101</v>
      </c>
      <c r="B871" s="400" t="s">
        <v>822</v>
      </c>
      <c r="C871" s="395">
        <v>10</v>
      </c>
      <c r="D871" s="395">
        <v>10</v>
      </c>
      <c r="E871" s="396">
        <v>10</v>
      </c>
      <c r="F871" s="397">
        <f t="shared" si="290"/>
        <v>1</v>
      </c>
      <c r="G871" s="395">
        <f t="shared" ref="G871:G883" si="293">E871-L871</f>
        <v>6</v>
      </c>
      <c r="H871" s="398"/>
      <c r="I871" s="394" t="s">
        <v>156</v>
      </c>
      <c r="J871" s="396" t="str">
        <f t="shared" si="292"/>
        <v/>
      </c>
      <c r="K871" s="411" t="str">
        <f t="shared" si="289"/>
        <v/>
      </c>
      <c r="L871" s="396">
        <v>4</v>
      </c>
    </row>
    <row r="872" s="356" customFormat="1" ht="15" spans="1:12">
      <c r="A872" s="446">
        <v>2210102</v>
      </c>
      <c r="B872" s="400" t="s">
        <v>823</v>
      </c>
      <c r="C872" s="395"/>
      <c r="D872" s="395"/>
      <c r="E872" s="396"/>
      <c r="F872" s="397"/>
      <c r="G872" s="395">
        <f t="shared" si="293"/>
        <v>0</v>
      </c>
      <c r="H872" s="398"/>
      <c r="I872" s="394" t="s">
        <v>156</v>
      </c>
      <c r="J872" s="396" t="str">
        <f t="shared" si="292"/>
        <v/>
      </c>
      <c r="K872" s="411" t="str">
        <f t="shared" si="289"/>
        <v/>
      </c>
      <c r="L872" s="396"/>
    </row>
    <row r="873" s="356" customFormat="1" ht="15" spans="1:12">
      <c r="A873" s="446">
        <v>2210103</v>
      </c>
      <c r="B873" s="400" t="s">
        <v>824</v>
      </c>
      <c r="C873" s="395">
        <v>379</v>
      </c>
      <c r="D873" s="395">
        <v>1263</v>
      </c>
      <c r="E873" s="396">
        <v>1170</v>
      </c>
      <c r="F873" s="397">
        <f t="shared" ref="F873:F876" si="294">E873/D873</f>
        <v>0.926365795724466</v>
      </c>
      <c r="G873" s="395">
        <f t="shared" si="293"/>
        <v>-1587</v>
      </c>
      <c r="H873" s="398">
        <f t="shared" ref="H873:H876" si="295">G873/L873</f>
        <v>-0.575625680087051</v>
      </c>
      <c r="I873" s="394">
        <v>32</v>
      </c>
      <c r="J873" s="396">
        <f t="shared" si="292"/>
        <v>-347</v>
      </c>
      <c r="K873" s="411">
        <f t="shared" si="289"/>
        <v>-0.9155672823219</v>
      </c>
      <c r="L873" s="396">
        <v>2757</v>
      </c>
    </row>
    <row r="874" s="356" customFormat="1" ht="15" spans="1:12">
      <c r="A874" s="446">
        <v>2210104</v>
      </c>
      <c r="B874" s="400" t="s">
        <v>825</v>
      </c>
      <c r="C874" s="395"/>
      <c r="D874" s="395"/>
      <c r="E874" s="396"/>
      <c r="F874" s="397"/>
      <c r="G874" s="395">
        <f t="shared" si="293"/>
        <v>0</v>
      </c>
      <c r="H874" s="398"/>
      <c r="I874" s="394" t="s">
        <v>156</v>
      </c>
      <c r="J874" s="396" t="str">
        <f t="shared" si="292"/>
        <v/>
      </c>
      <c r="K874" s="411" t="str">
        <f t="shared" si="289"/>
        <v/>
      </c>
      <c r="L874" s="396"/>
    </row>
    <row r="875" s="356" customFormat="1" ht="15" spans="1:12">
      <c r="A875" s="446">
        <v>2210105</v>
      </c>
      <c r="B875" s="400" t="s">
        <v>826</v>
      </c>
      <c r="C875" s="395">
        <v>99</v>
      </c>
      <c r="D875" s="395">
        <v>488</v>
      </c>
      <c r="E875" s="396">
        <v>467</v>
      </c>
      <c r="F875" s="397">
        <f t="shared" si="294"/>
        <v>0.956967213114754</v>
      </c>
      <c r="G875" s="395">
        <f t="shared" si="293"/>
        <v>324</v>
      </c>
      <c r="H875" s="398">
        <f t="shared" si="295"/>
        <v>2.26573426573427</v>
      </c>
      <c r="I875" s="394">
        <v>92</v>
      </c>
      <c r="J875" s="396">
        <f t="shared" si="292"/>
        <v>-7</v>
      </c>
      <c r="K875" s="411">
        <f t="shared" si="289"/>
        <v>-0.0707070707070707</v>
      </c>
      <c r="L875" s="396">
        <v>143</v>
      </c>
    </row>
    <row r="876" s="356" customFormat="1" ht="15" spans="1:12">
      <c r="A876" s="446">
        <v>2210106</v>
      </c>
      <c r="B876" s="400" t="s">
        <v>827</v>
      </c>
      <c r="C876" s="395"/>
      <c r="D876" s="395">
        <v>1</v>
      </c>
      <c r="E876" s="396">
        <v>1</v>
      </c>
      <c r="F876" s="397">
        <f t="shared" si="294"/>
        <v>1</v>
      </c>
      <c r="G876" s="395">
        <f t="shared" si="293"/>
        <v>-31</v>
      </c>
      <c r="H876" s="398">
        <f t="shared" si="295"/>
        <v>-0.96875</v>
      </c>
      <c r="I876" s="394" t="s">
        <v>156</v>
      </c>
      <c r="J876" s="396" t="str">
        <f t="shared" si="292"/>
        <v/>
      </c>
      <c r="K876" s="411" t="str">
        <f t="shared" si="289"/>
        <v/>
      </c>
      <c r="L876" s="396">
        <v>32</v>
      </c>
    </row>
    <row r="877" s="356" customFormat="1" ht="15" spans="1:12">
      <c r="A877" s="446">
        <v>2210107</v>
      </c>
      <c r="B877" s="400" t="s">
        <v>828</v>
      </c>
      <c r="C877" s="395"/>
      <c r="D877" s="395"/>
      <c r="E877" s="396"/>
      <c r="F877" s="397"/>
      <c r="G877" s="395">
        <f t="shared" si="293"/>
        <v>0</v>
      </c>
      <c r="H877" s="398"/>
      <c r="I877" s="394" t="s">
        <v>156</v>
      </c>
      <c r="J877" s="396" t="str">
        <f t="shared" si="292"/>
        <v/>
      </c>
      <c r="K877" s="411" t="str">
        <f t="shared" si="289"/>
        <v/>
      </c>
      <c r="L877" s="396"/>
    </row>
    <row r="878" s="356" customFormat="1" ht="15" spans="1:12">
      <c r="A878" s="446">
        <v>2210108</v>
      </c>
      <c r="B878" s="400" t="s">
        <v>829</v>
      </c>
      <c r="C878" s="395">
        <v>1817</v>
      </c>
      <c r="D878" s="395">
        <v>692</v>
      </c>
      <c r="E878" s="396">
        <v>685</v>
      </c>
      <c r="F878" s="397">
        <f t="shared" ref="F878:F883" si="296">E878/D878</f>
        <v>0.989884393063584</v>
      </c>
      <c r="G878" s="395">
        <f t="shared" si="293"/>
        <v>281</v>
      </c>
      <c r="H878" s="398">
        <f t="shared" ref="H878:H883" si="297">G878/L878</f>
        <v>0.695544554455445</v>
      </c>
      <c r="I878" s="394">
        <v>409</v>
      </c>
      <c r="J878" s="396">
        <f t="shared" si="292"/>
        <v>-1408</v>
      </c>
      <c r="K878" s="411">
        <f t="shared" si="289"/>
        <v>-0.774903687396808</v>
      </c>
      <c r="L878" s="396">
        <v>404</v>
      </c>
    </row>
    <row r="879" s="356" customFormat="1" ht="15" spans="1:12">
      <c r="A879" s="446">
        <v>2210109</v>
      </c>
      <c r="B879" s="400" t="s">
        <v>830</v>
      </c>
      <c r="C879" s="395"/>
      <c r="D879" s="395"/>
      <c r="E879" s="396"/>
      <c r="F879" s="397"/>
      <c r="G879" s="395">
        <f t="shared" si="293"/>
        <v>0</v>
      </c>
      <c r="H879" s="398"/>
      <c r="I879" s="394" t="s">
        <v>156</v>
      </c>
      <c r="J879" s="396" t="str">
        <f t="shared" si="292"/>
        <v/>
      </c>
      <c r="K879" s="411" t="str">
        <f t="shared" si="289"/>
        <v/>
      </c>
      <c r="L879" s="396"/>
    </row>
    <row r="880" s="356" customFormat="1" ht="15.75" spans="1:12">
      <c r="A880" s="446">
        <v>2210110</v>
      </c>
      <c r="B880" s="400" t="s">
        <v>831</v>
      </c>
      <c r="C880" s="395">
        <v>867</v>
      </c>
      <c r="D880" s="395">
        <v>947</v>
      </c>
      <c r="E880" s="396">
        <v>937</v>
      </c>
      <c r="F880" s="397">
        <f t="shared" si="296"/>
        <v>0.989440337909187</v>
      </c>
      <c r="G880" s="395">
        <f t="shared" si="293"/>
        <v>937</v>
      </c>
      <c r="H880" s="388"/>
      <c r="I880" s="394" t="s">
        <v>156</v>
      </c>
      <c r="J880" s="396" t="str">
        <f t="shared" si="292"/>
        <v/>
      </c>
      <c r="K880" s="411" t="str">
        <f t="shared" si="289"/>
        <v/>
      </c>
      <c r="L880" s="396"/>
    </row>
    <row r="881" s="356" customFormat="1" ht="15" spans="1:12">
      <c r="A881" s="446">
        <v>2210199</v>
      </c>
      <c r="B881" s="400" t="s">
        <v>832</v>
      </c>
      <c r="C881" s="395">
        <v>34</v>
      </c>
      <c r="D881" s="395">
        <v>696</v>
      </c>
      <c r="E881" s="396">
        <v>681</v>
      </c>
      <c r="F881" s="397">
        <f t="shared" si="296"/>
        <v>0.978448275862069</v>
      </c>
      <c r="G881" s="395">
        <f t="shared" si="293"/>
        <v>638</v>
      </c>
      <c r="H881" s="398">
        <f t="shared" si="297"/>
        <v>14.8372093023256</v>
      </c>
      <c r="I881" s="394" t="s">
        <v>156</v>
      </c>
      <c r="J881" s="396" t="str">
        <f t="shared" si="292"/>
        <v/>
      </c>
      <c r="K881" s="411" t="str">
        <f t="shared" si="289"/>
        <v/>
      </c>
      <c r="L881" s="396">
        <v>43</v>
      </c>
    </row>
    <row r="882" s="356" customFormat="1" ht="15.75" spans="1:12">
      <c r="A882" s="389">
        <v>22102</v>
      </c>
      <c r="B882" s="390" t="s">
        <v>833</v>
      </c>
      <c r="C882" s="391">
        <f>SUM(C883:C885)</f>
        <v>6014</v>
      </c>
      <c r="D882" s="391">
        <f>SUM(D883:D885)</f>
        <v>5473</v>
      </c>
      <c r="E882" s="391">
        <v>5419</v>
      </c>
      <c r="F882" s="387">
        <f t="shared" si="296"/>
        <v>0.990133382057373</v>
      </c>
      <c r="G882" s="391">
        <f t="shared" si="293"/>
        <v>1383</v>
      </c>
      <c r="H882" s="388">
        <f t="shared" si="297"/>
        <v>0.342666005946482</v>
      </c>
      <c r="I882" s="391">
        <f>SUM(I883:I885)</f>
        <v>4591</v>
      </c>
      <c r="J882" s="386">
        <f t="shared" si="292"/>
        <v>-1423</v>
      </c>
      <c r="K882" s="409">
        <f t="shared" si="289"/>
        <v>-0.236614566012637</v>
      </c>
      <c r="L882" s="391">
        <f>SUM(L883:L885)</f>
        <v>4036</v>
      </c>
    </row>
    <row r="883" s="356" customFormat="1" ht="15" spans="1:12">
      <c r="A883" s="446">
        <v>2210201</v>
      </c>
      <c r="B883" s="400" t="s">
        <v>834</v>
      </c>
      <c r="C883" s="395">
        <v>6014</v>
      </c>
      <c r="D883" s="395">
        <v>5473</v>
      </c>
      <c r="E883" s="396">
        <v>5419</v>
      </c>
      <c r="F883" s="397">
        <f t="shared" si="296"/>
        <v>0.990133382057373</v>
      </c>
      <c r="G883" s="395">
        <f t="shared" si="293"/>
        <v>1383</v>
      </c>
      <c r="H883" s="398">
        <f t="shared" si="297"/>
        <v>0.342666005946482</v>
      </c>
      <c r="I883" s="394">
        <v>4591</v>
      </c>
      <c r="J883" s="396">
        <f t="shared" si="292"/>
        <v>-1423</v>
      </c>
      <c r="K883" s="411">
        <f t="shared" si="289"/>
        <v>-0.236614566012637</v>
      </c>
      <c r="L883" s="396">
        <v>4036</v>
      </c>
    </row>
    <row r="884" s="356" customFormat="1" ht="15.75" spans="1:12">
      <c r="A884" s="446">
        <v>2210202</v>
      </c>
      <c r="B884" s="400" t="s">
        <v>835</v>
      </c>
      <c r="C884" s="395"/>
      <c r="D884" s="395"/>
      <c r="E884" s="396"/>
      <c r="F884" s="387"/>
      <c r="G884" s="391"/>
      <c r="H884" s="388"/>
      <c r="I884" s="394" t="s">
        <v>156</v>
      </c>
      <c r="J884" s="396" t="str">
        <f t="shared" si="292"/>
        <v/>
      </c>
      <c r="K884" s="411" t="str">
        <f t="shared" si="289"/>
        <v/>
      </c>
      <c r="L884" s="396"/>
    </row>
    <row r="885" s="356" customFormat="1" ht="15.75" spans="1:12">
      <c r="A885" s="446">
        <v>2210203</v>
      </c>
      <c r="B885" s="400" t="s">
        <v>836</v>
      </c>
      <c r="C885" s="395"/>
      <c r="D885" s="395"/>
      <c r="E885" s="396"/>
      <c r="F885" s="387"/>
      <c r="G885" s="391"/>
      <c r="H885" s="388"/>
      <c r="I885" s="394" t="s">
        <v>156</v>
      </c>
      <c r="J885" s="396" t="str">
        <f t="shared" si="292"/>
        <v/>
      </c>
      <c r="K885" s="411" t="str">
        <f t="shared" si="289"/>
        <v/>
      </c>
      <c r="L885" s="396"/>
    </row>
    <row r="886" s="356" customFormat="1" ht="15.75" spans="1:12">
      <c r="A886" s="389">
        <v>22103</v>
      </c>
      <c r="B886" s="390" t="s">
        <v>837</v>
      </c>
      <c r="C886" s="413"/>
      <c r="D886" s="391"/>
      <c r="E886" s="386"/>
      <c r="F886" s="387"/>
      <c r="G886" s="391"/>
      <c r="H886" s="388"/>
      <c r="I886" s="413"/>
      <c r="J886" s="386"/>
      <c r="K886" s="409" t="str">
        <f t="shared" si="289"/>
        <v/>
      </c>
      <c r="L886" s="386"/>
    </row>
    <row r="887" s="356" customFormat="1" ht="15.75" spans="1:12">
      <c r="A887" s="446">
        <v>2210301</v>
      </c>
      <c r="B887" s="400" t="s">
        <v>838</v>
      </c>
      <c r="C887" s="413"/>
      <c r="D887" s="391"/>
      <c r="E887" s="396"/>
      <c r="F887" s="387"/>
      <c r="G887" s="391"/>
      <c r="H887" s="388"/>
      <c r="I887" s="394" t="s">
        <v>156</v>
      </c>
      <c r="J887" s="396" t="str">
        <f t="shared" ref="J887:J903" si="298">IFERROR(I887-C887,"")</f>
        <v/>
      </c>
      <c r="K887" s="411" t="str">
        <f t="shared" si="289"/>
        <v/>
      </c>
      <c r="L887" s="396"/>
    </row>
    <row r="888" s="356" customFormat="1" ht="15.75" spans="1:12">
      <c r="A888" s="446">
        <v>2210302</v>
      </c>
      <c r="B888" s="400" t="s">
        <v>839</v>
      </c>
      <c r="C888" s="413"/>
      <c r="D888" s="391"/>
      <c r="E888" s="396"/>
      <c r="F888" s="387"/>
      <c r="G888" s="391"/>
      <c r="H888" s="388"/>
      <c r="I888" s="394" t="s">
        <v>156</v>
      </c>
      <c r="J888" s="396" t="str">
        <f t="shared" si="298"/>
        <v/>
      </c>
      <c r="K888" s="411" t="str">
        <f t="shared" si="289"/>
        <v/>
      </c>
      <c r="L888" s="396"/>
    </row>
    <row r="889" s="356" customFormat="1" ht="15.75" spans="1:12">
      <c r="A889" s="446">
        <v>2210399</v>
      </c>
      <c r="B889" s="400" t="s">
        <v>840</v>
      </c>
      <c r="C889" s="413"/>
      <c r="D889" s="391"/>
      <c r="E889" s="396"/>
      <c r="F889" s="387"/>
      <c r="G889" s="391"/>
      <c r="H889" s="388"/>
      <c r="I889" s="394" t="s">
        <v>156</v>
      </c>
      <c r="J889" s="396" t="str">
        <f t="shared" si="298"/>
        <v/>
      </c>
      <c r="K889" s="411" t="str">
        <f t="shared" si="289"/>
        <v/>
      </c>
      <c r="L889" s="396"/>
    </row>
    <row r="890" s="356" customFormat="1" ht="15.75" spans="1:12">
      <c r="A890" s="428">
        <v>222</v>
      </c>
      <c r="B890" s="385" t="s">
        <v>841</v>
      </c>
      <c r="C890" s="386">
        <f>C891+C904+C901</f>
        <v>247</v>
      </c>
      <c r="D890" s="386">
        <f>D891+D901+D904</f>
        <v>241</v>
      </c>
      <c r="E890" s="386">
        <v>170</v>
      </c>
      <c r="F890" s="387">
        <f>E890/D890</f>
        <v>0.705394190871369</v>
      </c>
      <c r="G890" s="391">
        <f t="shared" ref="G890:G897" si="299">E890-L890</f>
        <v>-30</v>
      </c>
      <c r="H890" s="388">
        <f t="shared" ref="H890:H893" si="300">G890/L890</f>
        <v>-0.15</v>
      </c>
      <c r="I890" s="386">
        <f>SUM(I891,,I901,I904)</f>
        <v>106</v>
      </c>
      <c r="J890" s="386">
        <f t="shared" si="298"/>
        <v>-141</v>
      </c>
      <c r="K890" s="409">
        <f t="shared" si="289"/>
        <v>-0.57085020242915</v>
      </c>
      <c r="L890" s="386">
        <f>L891+L901+L904</f>
        <v>200</v>
      </c>
    </row>
    <row r="891" s="356" customFormat="1" ht="15.75" spans="1:12">
      <c r="A891" s="389">
        <v>22201</v>
      </c>
      <c r="B891" s="390" t="s">
        <v>842</v>
      </c>
      <c r="C891" s="391">
        <f>SUM(C892:C900)</f>
        <v>102</v>
      </c>
      <c r="D891" s="391">
        <f>SUM(D892:D900)</f>
        <v>85</v>
      </c>
      <c r="E891" s="391">
        <v>47</v>
      </c>
      <c r="F891" s="387">
        <f>E891/D891</f>
        <v>0.552941176470588</v>
      </c>
      <c r="G891" s="391">
        <f t="shared" si="299"/>
        <v>9</v>
      </c>
      <c r="H891" s="388">
        <f t="shared" si="300"/>
        <v>0.236842105263158</v>
      </c>
      <c r="I891" s="391">
        <f>SUM(I892:I900)</f>
        <v>106</v>
      </c>
      <c r="J891" s="386">
        <f t="shared" si="298"/>
        <v>4</v>
      </c>
      <c r="K891" s="409">
        <f t="shared" si="289"/>
        <v>0.0392156862745098</v>
      </c>
      <c r="L891" s="391">
        <f>SUM(L892:L900)</f>
        <v>38</v>
      </c>
    </row>
    <row r="892" s="356" customFormat="1" ht="15" spans="1:12">
      <c r="A892" s="446">
        <v>2220101</v>
      </c>
      <c r="B892" s="400" t="s">
        <v>153</v>
      </c>
      <c r="C892" s="395"/>
      <c r="D892" s="396"/>
      <c r="E892" s="396"/>
      <c r="F892" s="397"/>
      <c r="G892" s="395">
        <f t="shared" si="299"/>
        <v>0</v>
      </c>
      <c r="H892" s="398" t="e">
        <f t="shared" si="300"/>
        <v>#DIV/0!</v>
      </c>
      <c r="I892" s="394" t="s">
        <v>156</v>
      </c>
      <c r="J892" s="396" t="str">
        <f t="shared" si="298"/>
        <v/>
      </c>
      <c r="K892" s="411" t="str">
        <f t="shared" si="289"/>
        <v/>
      </c>
      <c r="L892" s="396"/>
    </row>
    <row r="893" s="356" customFormat="1" ht="15" spans="1:12">
      <c r="A893" s="446">
        <v>2220102</v>
      </c>
      <c r="B893" s="400" t="s">
        <v>154</v>
      </c>
      <c r="C893" s="395"/>
      <c r="D893" s="396"/>
      <c r="E893" s="396"/>
      <c r="F893" s="397"/>
      <c r="G893" s="395">
        <f t="shared" si="299"/>
        <v>-12</v>
      </c>
      <c r="H893" s="398">
        <f t="shared" si="300"/>
        <v>-1</v>
      </c>
      <c r="I893" s="394" t="s">
        <v>156</v>
      </c>
      <c r="J893" s="396" t="str">
        <f t="shared" si="298"/>
        <v/>
      </c>
      <c r="K893" s="411" t="str">
        <f t="shared" si="289"/>
        <v/>
      </c>
      <c r="L893" s="396">
        <v>12</v>
      </c>
    </row>
    <row r="894" s="356" customFormat="1" ht="15" spans="1:12">
      <c r="A894" s="446">
        <v>2220103</v>
      </c>
      <c r="B894" s="400" t="s">
        <v>155</v>
      </c>
      <c r="C894" s="395"/>
      <c r="D894" s="396"/>
      <c r="E894" s="396"/>
      <c r="F894" s="397"/>
      <c r="G894" s="395">
        <f t="shared" si="299"/>
        <v>0</v>
      </c>
      <c r="H894" s="398"/>
      <c r="I894" s="394" t="s">
        <v>156</v>
      </c>
      <c r="J894" s="396" t="str">
        <f t="shared" si="298"/>
        <v/>
      </c>
      <c r="K894" s="411" t="str">
        <f t="shared" si="289"/>
        <v/>
      </c>
      <c r="L894" s="396"/>
    </row>
    <row r="895" s="356" customFormat="1" ht="15" spans="1:12">
      <c r="A895" s="446">
        <v>2220104</v>
      </c>
      <c r="B895" s="400" t="s">
        <v>843</v>
      </c>
      <c r="C895" s="395"/>
      <c r="D895" s="396"/>
      <c r="E895" s="396"/>
      <c r="F895" s="397"/>
      <c r="G895" s="395">
        <f t="shared" si="299"/>
        <v>0</v>
      </c>
      <c r="H895" s="398"/>
      <c r="I895" s="394" t="s">
        <v>156</v>
      </c>
      <c r="J895" s="396" t="str">
        <f t="shared" si="298"/>
        <v/>
      </c>
      <c r="K895" s="411" t="str">
        <f t="shared" si="289"/>
        <v/>
      </c>
      <c r="L895" s="396"/>
    </row>
    <row r="896" s="356" customFormat="1" ht="15" spans="1:12">
      <c r="A896" s="446">
        <v>2220105</v>
      </c>
      <c r="B896" s="400" t="s">
        <v>844</v>
      </c>
      <c r="C896" s="395"/>
      <c r="D896" s="396"/>
      <c r="E896" s="396"/>
      <c r="F896" s="397"/>
      <c r="G896" s="395">
        <f t="shared" si="299"/>
        <v>0</v>
      </c>
      <c r="H896" s="398"/>
      <c r="I896" s="394" t="s">
        <v>156</v>
      </c>
      <c r="J896" s="396" t="str">
        <f t="shared" si="298"/>
        <v/>
      </c>
      <c r="K896" s="411" t="str">
        <f t="shared" si="289"/>
        <v/>
      </c>
      <c r="L896" s="396"/>
    </row>
    <row r="897" s="356" customFormat="1" ht="15" spans="1:12">
      <c r="A897" s="446">
        <v>2220106</v>
      </c>
      <c r="B897" s="400" t="s">
        <v>845</v>
      </c>
      <c r="C897" s="395">
        <v>22</v>
      </c>
      <c r="D897" s="396">
        <v>31</v>
      </c>
      <c r="E897" s="396">
        <v>20</v>
      </c>
      <c r="F897" s="397">
        <f t="shared" ref="F897:F902" si="301">E897/D897</f>
        <v>0.645161290322581</v>
      </c>
      <c r="G897" s="395">
        <f t="shared" si="299"/>
        <v>15</v>
      </c>
      <c r="H897" s="398">
        <f t="shared" ref="H897:H900" si="302">G897/L897</f>
        <v>3</v>
      </c>
      <c r="I897" s="394">
        <v>1</v>
      </c>
      <c r="J897" s="396">
        <f t="shared" si="298"/>
        <v>-21</v>
      </c>
      <c r="K897" s="411">
        <f t="shared" si="289"/>
        <v>-0.954545454545455</v>
      </c>
      <c r="L897" s="396">
        <v>5</v>
      </c>
    </row>
    <row r="898" s="356" customFormat="1" ht="15" spans="1:12">
      <c r="A898" s="446">
        <v>2220115</v>
      </c>
      <c r="B898" s="400" t="s">
        <v>846</v>
      </c>
      <c r="C898" s="395"/>
      <c r="D898" s="396"/>
      <c r="E898" s="396"/>
      <c r="F898" s="397"/>
      <c r="G898" s="395"/>
      <c r="H898" s="398"/>
      <c r="I898" s="394">
        <v>95</v>
      </c>
      <c r="J898" s="396">
        <f t="shared" si="298"/>
        <v>95</v>
      </c>
      <c r="K898" s="411" t="str">
        <f t="shared" si="289"/>
        <v/>
      </c>
      <c r="L898" s="396"/>
    </row>
    <row r="899" s="356" customFormat="1" ht="15" spans="1:12">
      <c r="A899" s="446">
        <v>2220150</v>
      </c>
      <c r="B899" s="400" t="s">
        <v>162</v>
      </c>
      <c r="C899" s="395">
        <v>29</v>
      </c>
      <c r="D899" s="396">
        <v>28</v>
      </c>
      <c r="E899" s="396">
        <v>26</v>
      </c>
      <c r="F899" s="397">
        <f t="shared" si="301"/>
        <v>0.928571428571429</v>
      </c>
      <c r="G899" s="395">
        <f t="shared" ref="G899:G962" si="303">E899-L899</f>
        <v>8</v>
      </c>
      <c r="H899" s="398">
        <f t="shared" si="302"/>
        <v>0.444444444444444</v>
      </c>
      <c r="I899" s="394" t="s">
        <v>156</v>
      </c>
      <c r="J899" s="396" t="str">
        <f t="shared" si="298"/>
        <v/>
      </c>
      <c r="K899" s="411" t="str">
        <f t="shared" si="289"/>
        <v/>
      </c>
      <c r="L899" s="396">
        <v>18</v>
      </c>
    </row>
    <row r="900" s="356" customFormat="1" ht="15" spans="1:12">
      <c r="A900" s="446">
        <v>2220199</v>
      </c>
      <c r="B900" s="400" t="s">
        <v>847</v>
      </c>
      <c r="C900" s="395">
        <v>51</v>
      </c>
      <c r="D900" s="396">
        <v>26</v>
      </c>
      <c r="E900" s="396">
        <v>1</v>
      </c>
      <c r="F900" s="397">
        <f t="shared" si="301"/>
        <v>0.0384615384615385</v>
      </c>
      <c r="G900" s="395">
        <f t="shared" si="303"/>
        <v>-2</v>
      </c>
      <c r="H900" s="398">
        <f t="shared" si="302"/>
        <v>-0.666666666666667</v>
      </c>
      <c r="I900" s="394">
        <v>10</v>
      </c>
      <c r="J900" s="396">
        <f t="shared" si="298"/>
        <v>-41</v>
      </c>
      <c r="K900" s="411">
        <f t="shared" si="289"/>
        <v>-0.803921568627451</v>
      </c>
      <c r="L900" s="396">
        <v>3</v>
      </c>
    </row>
    <row r="901" s="356" customFormat="1" ht="15.75" spans="1:12">
      <c r="A901" s="389">
        <v>22204</v>
      </c>
      <c r="B901" s="414" t="s">
        <v>848</v>
      </c>
      <c r="C901" s="391">
        <f>C902+C903</f>
        <v>145</v>
      </c>
      <c r="D901" s="391">
        <f>D902+D903</f>
        <v>55</v>
      </c>
      <c r="E901" s="391">
        <v>50</v>
      </c>
      <c r="F901" s="387">
        <f t="shared" si="301"/>
        <v>0.909090909090909</v>
      </c>
      <c r="G901" s="391">
        <f t="shared" si="303"/>
        <v>50</v>
      </c>
      <c r="H901" s="388"/>
      <c r="I901" s="391">
        <f>SUM(I902:I903)</f>
        <v>0</v>
      </c>
      <c r="J901" s="386">
        <f t="shared" si="298"/>
        <v>-145</v>
      </c>
      <c r="K901" s="409">
        <f t="shared" si="289"/>
        <v>-1</v>
      </c>
      <c r="L901" s="391">
        <f>L902+L903</f>
        <v>0</v>
      </c>
    </row>
    <row r="902" s="356" customFormat="1" ht="15.75" spans="1:12">
      <c r="A902" s="446">
        <v>2220403</v>
      </c>
      <c r="B902" s="400" t="s">
        <v>849</v>
      </c>
      <c r="C902" s="395">
        <v>50</v>
      </c>
      <c r="D902" s="396">
        <v>55</v>
      </c>
      <c r="E902" s="396">
        <v>50</v>
      </c>
      <c r="F902" s="397">
        <f t="shared" si="301"/>
        <v>0.909090909090909</v>
      </c>
      <c r="G902" s="395">
        <f t="shared" si="303"/>
        <v>50</v>
      </c>
      <c r="H902" s="388"/>
      <c r="I902" s="394" t="s">
        <v>156</v>
      </c>
      <c r="J902" s="396" t="str">
        <f t="shared" si="298"/>
        <v/>
      </c>
      <c r="K902" s="411" t="str">
        <f t="shared" si="289"/>
        <v/>
      </c>
      <c r="L902" s="396"/>
    </row>
    <row r="903" s="356" customFormat="1" ht="15.75" spans="1:12">
      <c r="A903" s="446">
        <v>2220499</v>
      </c>
      <c r="B903" s="400" t="s">
        <v>850</v>
      </c>
      <c r="C903" s="395">
        <v>95</v>
      </c>
      <c r="D903" s="396"/>
      <c r="E903" s="396"/>
      <c r="F903" s="397"/>
      <c r="G903" s="395">
        <f t="shared" si="303"/>
        <v>0</v>
      </c>
      <c r="H903" s="388"/>
      <c r="I903" s="394" t="s">
        <v>156</v>
      </c>
      <c r="J903" s="396" t="str">
        <f t="shared" si="298"/>
        <v/>
      </c>
      <c r="K903" s="411" t="str">
        <f t="shared" si="289"/>
        <v/>
      </c>
      <c r="L903" s="396"/>
    </row>
    <row r="904" s="356" customFormat="1" ht="15.75" spans="1:12">
      <c r="A904" s="389">
        <v>22205</v>
      </c>
      <c r="B904" s="390" t="s">
        <v>851</v>
      </c>
      <c r="C904" s="413">
        <f>C906+C905</f>
        <v>0</v>
      </c>
      <c r="D904" s="413">
        <f>D906+D905</f>
        <v>101</v>
      </c>
      <c r="E904" s="413">
        <v>73</v>
      </c>
      <c r="F904" s="387">
        <f t="shared" ref="F904:F910" si="304">E904/D904</f>
        <v>0.722772277227723</v>
      </c>
      <c r="G904" s="391">
        <f t="shared" si="303"/>
        <v>-89</v>
      </c>
      <c r="H904" s="388">
        <f t="shared" ref="H904:H909" si="305">G904/L904</f>
        <v>-0.549382716049383</v>
      </c>
      <c r="I904" s="391">
        <f>SUM(I905:I906)</f>
        <v>0</v>
      </c>
      <c r="J904" s="386"/>
      <c r="K904" s="409" t="str">
        <f t="shared" si="289"/>
        <v/>
      </c>
      <c r="L904" s="413">
        <f>L906+L905</f>
        <v>162</v>
      </c>
    </row>
    <row r="905" s="356" customFormat="1" ht="15" spans="1:12">
      <c r="A905" s="446">
        <v>2220511</v>
      </c>
      <c r="B905" s="400" t="s">
        <v>852</v>
      </c>
      <c r="C905" s="419"/>
      <c r="D905" s="419">
        <v>101</v>
      </c>
      <c r="E905" s="419">
        <v>73</v>
      </c>
      <c r="F905" s="397">
        <f t="shared" si="304"/>
        <v>0.722772277227723</v>
      </c>
      <c r="G905" s="395">
        <f t="shared" si="303"/>
        <v>-89</v>
      </c>
      <c r="H905" s="398"/>
      <c r="I905" s="394" t="s">
        <v>156</v>
      </c>
      <c r="J905" s="396" t="str">
        <f t="shared" ref="J905:J924" si="306">IFERROR(I905-C905,"")</f>
        <v/>
      </c>
      <c r="K905" s="411" t="str">
        <f t="shared" si="289"/>
        <v/>
      </c>
      <c r="L905" s="419">
        <v>162</v>
      </c>
    </row>
    <row r="906" s="193" customFormat="1" ht="15.75" spans="1:12">
      <c r="A906" s="446">
        <v>2220599</v>
      </c>
      <c r="B906" s="400" t="s">
        <v>853</v>
      </c>
      <c r="C906" s="419"/>
      <c r="D906" s="396"/>
      <c r="E906" s="396"/>
      <c r="F906" s="387"/>
      <c r="G906" s="395">
        <f t="shared" si="303"/>
        <v>0</v>
      </c>
      <c r="H906" s="398" t="e">
        <f t="shared" si="305"/>
        <v>#DIV/0!</v>
      </c>
      <c r="I906" s="394" t="s">
        <v>156</v>
      </c>
      <c r="J906" s="396" t="str">
        <f t="shared" si="306"/>
        <v/>
      </c>
      <c r="K906" s="411" t="str">
        <f t="shared" si="289"/>
        <v/>
      </c>
      <c r="L906" s="396"/>
    </row>
    <row r="907" s="356" customFormat="1" ht="15.75" spans="1:12">
      <c r="A907" s="428">
        <v>224</v>
      </c>
      <c r="B907" s="385" t="s">
        <v>854</v>
      </c>
      <c r="C907" s="427">
        <f>C908+C919+C926+C939+C943+C947</f>
        <v>2661</v>
      </c>
      <c r="D907" s="427">
        <f>D908+D919+D926+D939+D943+D947</f>
        <v>3975</v>
      </c>
      <c r="E907" s="427">
        <v>3690</v>
      </c>
      <c r="F907" s="387">
        <f t="shared" si="304"/>
        <v>0.928301886792453</v>
      </c>
      <c r="G907" s="391">
        <f t="shared" si="303"/>
        <v>2057</v>
      </c>
      <c r="H907" s="388">
        <f t="shared" si="305"/>
        <v>1.25964482547459</v>
      </c>
      <c r="I907" s="427">
        <f>SUM(I908,I919,I926,I925,I939,I943,I947)</f>
        <v>1294</v>
      </c>
      <c r="J907" s="386">
        <f t="shared" si="306"/>
        <v>-1367</v>
      </c>
      <c r="K907" s="409">
        <f t="shared" si="289"/>
        <v>-0.513716647876738</v>
      </c>
      <c r="L907" s="427">
        <f>L908+L919+L926+L939+L943+L947</f>
        <v>1633</v>
      </c>
    </row>
    <row r="908" s="356" customFormat="1" ht="15.75" spans="1:12">
      <c r="A908" s="389">
        <v>22401</v>
      </c>
      <c r="B908" s="414" t="s">
        <v>855</v>
      </c>
      <c r="C908" s="413">
        <f>SUM(C909:C918)</f>
        <v>426</v>
      </c>
      <c r="D908" s="413">
        <f>SUM(D909:D918)</f>
        <v>509</v>
      </c>
      <c r="E908" s="413">
        <v>450</v>
      </c>
      <c r="F908" s="387">
        <f t="shared" si="304"/>
        <v>0.884086444007859</v>
      </c>
      <c r="G908" s="391">
        <f t="shared" si="303"/>
        <v>189</v>
      </c>
      <c r="H908" s="388">
        <f t="shared" si="305"/>
        <v>0.724137931034483</v>
      </c>
      <c r="I908" s="413">
        <f>SUM(I909:I918)</f>
        <v>461</v>
      </c>
      <c r="J908" s="386">
        <f t="shared" si="306"/>
        <v>35</v>
      </c>
      <c r="K908" s="409">
        <f t="shared" si="289"/>
        <v>0.0821596244131455</v>
      </c>
      <c r="L908" s="413">
        <f>SUM(L909:L918)</f>
        <v>261</v>
      </c>
    </row>
    <row r="909" s="356" customFormat="1" ht="15" spans="1:12">
      <c r="A909" s="446">
        <v>2240101</v>
      </c>
      <c r="B909" s="400" t="s">
        <v>153</v>
      </c>
      <c r="C909" s="419">
        <v>278</v>
      </c>
      <c r="D909" s="396">
        <v>292</v>
      </c>
      <c r="E909" s="396">
        <v>280</v>
      </c>
      <c r="F909" s="397">
        <f t="shared" si="304"/>
        <v>0.958904109589041</v>
      </c>
      <c r="G909" s="395">
        <f t="shared" si="303"/>
        <v>97</v>
      </c>
      <c r="H909" s="398">
        <f t="shared" si="305"/>
        <v>0.530054644808743</v>
      </c>
      <c r="I909" s="394">
        <v>267</v>
      </c>
      <c r="J909" s="396">
        <f t="shared" si="306"/>
        <v>-11</v>
      </c>
      <c r="K909" s="411">
        <f t="shared" si="289"/>
        <v>-0.039568345323741</v>
      </c>
      <c r="L909" s="396">
        <v>183</v>
      </c>
    </row>
    <row r="910" s="356" customFormat="1" ht="15" spans="1:12">
      <c r="A910" s="446">
        <v>2240102</v>
      </c>
      <c r="B910" s="400" t="s">
        <v>154</v>
      </c>
      <c r="C910" s="419">
        <v>3</v>
      </c>
      <c r="D910" s="396">
        <v>8</v>
      </c>
      <c r="E910" s="396">
        <v>8</v>
      </c>
      <c r="F910" s="397">
        <f t="shared" si="304"/>
        <v>1</v>
      </c>
      <c r="G910" s="395">
        <f t="shared" si="303"/>
        <v>8</v>
      </c>
      <c r="H910" s="398"/>
      <c r="I910" s="394">
        <v>18</v>
      </c>
      <c r="J910" s="396">
        <f t="shared" si="306"/>
        <v>15</v>
      </c>
      <c r="K910" s="411">
        <f t="shared" si="289"/>
        <v>5</v>
      </c>
      <c r="L910" s="396"/>
    </row>
    <row r="911" s="356" customFormat="1" ht="15" spans="1:12">
      <c r="A911" s="446">
        <v>2240103</v>
      </c>
      <c r="B911" s="400" t="s">
        <v>155</v>
      </c>
      <c r="C911" s="419"/>
      <c r="D911" s="396"/>
      <c r="E911" s="396"/>
      <c r="F911" s="397"/>
      <c r="G911" s="395">
        <f t="shared" si="303"/>
        <v>0</v>
      </c>
      <c r="H911" s="398"/>
      <c r="I911" s="394" t="s">
        <v>156</v>
      </c>
      <c r="J911" s="396" t="str">
        <f t="shared" si="306"/>
        <v/>
      </c>
      <c r="K911" s="411" t="str">
        <f t="shared" si="289"/>
        <v/>
      </c>
      <c r="L911" s="396"/>
    </row>
    <row r="912" s="356" customFormat="1" ht="15" spans="1:12">
      <c r="A912" s="446">
        <v>2240104</v>
      </c>
      <c r="B912" s="400" t="s">
        <v>856</v>
      </c>
      <c r="C912" s="419"/>
      <c r="D912" s="396"/>
      <c r="E912" s="396"/>
      <c r="F912" s="397"/>
      <c r="G912" s="395">
        <f t="shared" si="303"/>
        <v>0</v>
      </c>
      <c r="H912" s="398" t="e">
        <f>G912/L912</f>
        <v>#DIV/0!</v>
      </c>
      <c r="I912" s="394" t="s">
        <v>156</v>
      </c>
      <c r="J912" s="396" t="str">
        <f t="shared" si="306"/>
        <v/>
      </c>
      <c r="K912" s="411" t="str">
        <f t="shared" si="289"/>
        <v/>
      </c>
      <c r="L912" s="396"/>
    </row>
    <row r="913" s="356" customFormat="1" ht="15" spans="1:12">
      <c r="A913" s="446">
        <v>2240105</v>
      </c>
      <c r="B913" s="400" t="s">
        <v>857</v>
      </c>
      <c r="C913" s="419"/>
      <c r="D913" s="396"/>
      <c r="E913" s="396"/>
      <c r="F913" s="397"/>
      <c r="G913" s="395">
        <f t="shared" si="303"/>
        <v>0</v>
      </c>
      <c r="H913" s="398"/>
      <c r="I913" s="394" t="s">
        <v>156</v>
      </c>
      <c r="J913" s="396" t="str">
        <f t="shared" si="306"/>
        <v/>
      </c>
      <c r="K913" s="411" t="str">
        <f t="shared" si="289"/>
        <v/>
      </c>
      <c r="L913" s="396"/>
    </row>
    <row r="914" s="356" customFormat="1" ht="15" spans="1:12">
      <c r="A914" s="446">
        <v>2240106</v>
      </c>
      <c r="B914" s="400" t="s">
        <v>858</v>
      </c>
      <c r="C914" s="419">
        <v>12</v>
      </c>
      <c r="D914" s="396">
        <v>12</v>
      </c>
      <c r="E914" s="396">
        <v>12</v>
      </c>
      <c r="F914" s="397">
        <f t="shared" ref="F914:F921" si="307">E914/D914</f>
        <v>1</v>
      </c>
      <c r="G914" s="395">
        <f t="shared" si="303"/>
        <v>-3</v>
      </c>
      <c r="H914" s="398">
        <f t="shared" ref="H914:H920" si="308">G914/L914</f>
        <v>-0.2</v>
      </c>
      <c r="I914" s="394" t="s">
        <v>156</v>
      </c>
      <c r="J914" s="396" t="str">
        <f t="shared" si="306"/>
        <v/>
      </c>
      <c r="K914" s="411" t="str">
        <f t="shared" si="289"/>
        <v/>
      </c>
      <c r="L914" s="396">
        <v>15</v>
      </c>
    </row>
    <row r="915" s="356" customFormat="1" ht="15" spans="1:12">
      <c r="A915" s="446">
        <v>2240108</v>
      </c>
      <c r="B915" s="400" t="s">
        <v>859</v>
      </c>
      <c r="C915" s="419"/>
      <c r="D915" s="396"/>
      <c r="E915" s="396"/>
      <c r="F915" s="397"/>
      <c r="G915" s="395">
        <f t="shared" si="303"/>
        <v>0</v>
      </c>
      <c r="H915" s="398"/>
      <c r="I915" s="394" t="s">
        <v>156</v>
      </c>
      <c r="J915" s="396" t="str">
        <f t="shared" si="306"/>
        <v/>
      </c>
      <c r="K915" s="411" t="str">
        <f t="shared" si="289"/>
        <v/>
      </c>
      <c r="L915" s="396"/>
    </row>
    <row r="916" s="356" customFormat="1" ht="15" spans="1:12">
      <c r="A916" s="446">
        <v>2240109</v>
      </c>
      <c r="B916" s="400" t="s">
        <v>860</v>
      </c>
      <c r="C916" s="419"/>
      <c r="D916" s="396"/>
      <c r="E916" s="396"/>
      <c r="F916" s="397"/>
      <c r="G916" s="395">
        <f t="shared" si="303"/>
        <v>0</v>
      </c>
      <c r="H916" s="398"/>
      <c r="I916" s="394" t="s">
        <v>156</v>
      </c>
      <c r="J916" s="396" t="str">
        <f t="shared" si="306"/>
        <v/>
      </c>
      <c r="K916" s="411" t="str">
        <f t="shared" si="289"/>
        <v/>
      </c>
      <c r="L916" s="396"/>
    </row>
    <row r="917" s="356" customFormat="1" ht="15" spans="1:12">
      <c r="A917" s="446">
        <v>2240150</v>
      </c>
      <c r="B917" s="400" t="s">
        <v>162</v>
      </c>
      <c r="C917" s="419"/>
      <c r="D917" s="396"/>
      <c r="E917" s="396"/>
      <c r="F917" s="397"/>
      <c r="G917" s="395">
        <f t="shared" si="303"/>
        <v>0</v>
      </c>
      <c r="H917" s="398"/>
      <c r="I917" s="394">
        <v>38</v>
      </c>
      <c r="J917" s="396">
        <f t="shared" si="306"/>
        <v>38</v>
      </c>
      <c r="K917" s="411" t="str">
        <f t="shared" si="289"/>
        <v/>
      </c>
      <c r="L917" s="396"/>
    </row>
    <row r="918" s="356" customFormat="1" ht="15" spans="1:12">
      <c r="A918" s="446">
        <v>2240199</v>
      </c>
      <c r="B918" s="400" t="s">
        <v>861</v>
      </c>
      <c r="C918" s="419">
        <v>133</v>
      </c>
      <c r="D918" s="396">
        <v>197</v>
      </c>
      <c r="E918" s="396">
        <v>150</v>
      </c>
      <c r="F918" s="397">
        <f t="shared" si="307"/>
        <v>0.761421319796954</v>
      </c>
      <c r="G918" s="395">
        <f t="shared" si="303"/>
        <v>87</v>
      </c>
      <c r="H918" s="398">
        <f t="shared" si="308"/>
        <v>1.38095238095238</v>
      </c>
      <c r="I918" s="394">
        <v>138</v>
      </c>
      <c r="J918" s="396">
        <f t="shared" si="306"/>
        <v>5</v>
      </c>
      <c r="K918" s="411">
        <f t="shared" si="289"/>
        <v>0.037593984962406</v>
      </c>
      <c r="L918" s="396">
        <v>63</v>
      </c>
    </row>
    <row r="919" s="356" customFormat="1" ht="15.75" spans="1:12">
      <c r="A919" s="389">
        <v>22402</v>
      </c>
      <c r="B919" s="414" t="s">
        <v>862</v>
      </c>
      <c r="C919" s="413">
        <f>SUM(C920:C924)</f>
        <v>583</v>
      </c>
      <c r="D919" s="413">
        <f>SUM(D920:D924)</f>
        <v>593</v>
      </c>
      <c r="E919" s="413">
        <v>522</v>
      </c>
      <c r="F919" s="387">
        <f t="shared" si="307"/>
        <v>0.88026981450253</v>
      </c>
      <c r="G919" s="391">
        <f t="shared" si="303"/>
        <v>-46</v>
      </c>
      <c r="H919" s="388">
        <f t="shared" si="308"/>
        <v>-0.0809859154929577</v>
      </c>
      <c r="I919" s="413">
        <f>SUM(I920:I924)</f>
        <v>498</v>
      </c>
      <c r="J919" s="386">
        <f t="shared" si="306"/>
        <v>-85</v>
      </c>
      <c r="K919" s="409">
        <f t="shared" si="289"/>
        <v>-0.145797598627787</v>
      </c>
      <c r="L919" s="413">
        <f>SUM(L920:L924)</f>
        <v>568</v>
      </c>
    </row>
    <row r="920" s="356" customFormat="1" ht="15" spans="1:12">
      <c r="A920" s="446">
        <v>2240201</v>
      </c>
      <c r="B920" s="400" t="s">
        <v>153</v>
      </c>
      <c r="C920" s="419">
        <v>248</v>
      </c>
      <c r="D920" s="396">
        <v>178</v>
      </c>
      <c r="E920" s="396">
        <v>144</v>
      </c>
      <c r="F920" s="397">
        <f t="shared" si="307"/>
        <v>0.808988764044944</v>
      </c>
      <c r="G920" s="395">
        <f t="shared" si="303"/>
        <v>8</v>
      </c>
      <c r="H920" s="398">
        <f t="shared" si="308"/>
        <v>0.0588235294117647</v>
      </c>
      <c r="I920" s="394">
        <v>248</v>
      </c>
      <c r="J920" s="396">
        <f t="shared" si="306"/>
        <v>0</v>
      </c>
      <c r="K920" s="411">
        <f t="shared" si="289"/>
        <v>0</v>
      </c>
      <c r="L920" s="396">
        <v>136</v>
      </c>
    </row>
    <row r="921" s="356" customFormat="1" ht="15" spans="1:12">
      <c r="A921" s="446">
        <v>2240202</v>
      </c>
      <c r="B921" s="400" t="s">
        <v>154</v>
      </c>
      <c r="C921" s="419">
        <v>35</v>
      </c>
      <c r="D921" s="396">
        <v>38</v>
      </c>
      <c r="E921" s="396">
        <v>34</v>
      </c>
      <c r="F921" s="397">
        <f t="shared" si="307"/>
        <v>0.894736842105263</v>
      </c>
      <c r="G921" s="395">
        <f t="shared" si="303"/>
        <v>34</v>
      </c>
      <c r="H921" s="398"/>
      <c r="I921" s="394">
        <v>44</v>
      </c>
      <c r="J921" s="396">
        <f t="shared" si="306"/>
        <v>9</v>
      </c>
      <c r="K921" s="411">
        <f t="shared" si="289"/>
        <v>0.257142857142857</v>
      </c>
      <c r="L921" s="396"/>
    </row>
    <row r="922" s="356" customFormat="1" ht="15" spans="1:12">
      <c r="A922" s="446">
        <v>2240203</v>
      </c>
      <c r="B922" s="400" t="s">
        <v>155</v>
      </c>
      <c r="C922" s="419"/>
      <c r="D922" s="396"/>
      <c r="E922" s="396"/>
      <c r="F922" s="397"/>
      <c r="G922" s="395">
        <f t="shared" si="303"/>
        <v>0</v>
      </c>
      <c r="H922" s="398"/>
      <c r="I922" s="394" t="s">
        <v>156</v>
      </c>
      <c r="J922" s="396" t="str">
        <f t="shared" si="306"/>
        <v/>
      </c>
      <c r="K922" s="411" t="str">
        <f t="shared" si="289"/>
        <v/>
      </c>
      <c r="L922" s="396"/>
    </row>
    <row r="923" s="356" customFormat="1" ht="15" spans="1:12">
      <c r="A923" s="446">
        <v>2240204</v>
      </c>
      <c r="B923" s="400" t="s">
        <v>863</v>
      </c>
      <c r="C923" s="419">
        <v>50</v>
      </c>
      <c r="D923" s="396">
        <v>51</v>
      </c>
      <c r="E923" s="396">
        <v>50</v>
      </c>
      <c r="F923" s="397">
        <f t="shared" ref="F923:F926" si="309">E923/D923</f>
        <v>0.980392156862745</v>
      </c>
      <c r="G923" s="395">
        <f t="shared" si="303"/>
        <v>17</v>
      </c>
      <c r="H923" s="398">
        <f t="shared" ref="H923:H927" si="310">G923/L923</f>
        <v>0.515151515151515</v>
      </c>
      <c r="I923" s="394" t="s">
        <v>156</v>
      </c>
      <c r="J923" s="396" t="str">
        <f t="shared" si="306"/>
        <v/>
      </c>
      <c r="K923" s="411" t="str">
        <f t="shared" si="289"/>
        <v/>
      </c>
      <c r="L923" s="396">
        <v>33</v>
      </c>
    </row>
    <row r="924" s="356" customFormat="1" ht="15" spans="1:12">
      <c r="A924" s="446">
        <v>2240299</v>
      </c>
      <c r="B924" s="400" t="s">
        <v>864</v>
      </c>
      <c r="C924" s="419">
        <v>250</v>
      </c>
      <c r="D924" s="396">
        <v>326</v>
      </c>
      <c r="E924" s="396">
        <v>294</v>
      </c>
      <c r="F924" s="397">
        <f t="shared" si="309"/>
        <v>0.901840490797546</v>
      </c>
      <c r="G924" s="395">
        <f t="shared" si="303"/>
        <v>-105</v>
      </c>
      <c r="H924" s="398">
        <f t="shared" si="310"/>
        <v>-0.263157894736842</v>
      </c>
      <c r="I924" s="394">
        <v>206</v>
      </c>
      <c r="J924" s="396">
        <f t="shared" si="306"/>
        <v>-44</v>
      </c>
      <c r="K924" s="411">
        <f t="shared" si="289"/>
        <v>-0.176</v>
      </c>
      <c r="L924" s="396">
        <v>399</v>
      </c>
    </row>
    <row r="925" s="356" customFormat="1" ht="15.75" spans="1:12">
      <c r="A925" s="389">
        <v>22403</v>
      </c>
      <c r="B925" s="414" t="s">
        <v>865</v>
      </c>
      <c r="C925" s="419"/>
      <c r="D925" s="396"/>
      <c r="E925" s="396"/>
      <c r="F925" s="397"/>
      <c r="G925" s="395">
        <f t="shared" si="303"/>
        <v>0</v>
      </c>
      <c r="H925" s="388"/>
      <c r="I925" s="419"/>
      <c r="J925" s="386"/>
      <c r="K925" s="409" t="str">
        <f t="shared" si="289"/>
        <v/>
      </c>
      <c r="L925" s="396"/>
    </row>
    <row r="926" s="356" customFormat="1" ht="15.75" spans="1:12">
      <c r="A926" s="389">
        <v>22405</v>
      </c>
      <c r="B926" s="414" t="s">
        <v>866</v>
      </c>
      <c r="C926" s="413">
        <f>SUM(C927:C938)</f>
        <v>19</v>
      </c>
      <c r="D926" s="413">
        <f>SUM(D927:D938)</f>
        <v>23</v>
      </c>
      <c r="E926" s="413">
        <v>19</v>
      </c>
      <c r="F926" s="387">
        <f t="shared" si="309"/>
        <v>0.826086956521739</v>
      </c>
      <c r="G926" s="391">
        <f t="shared" si="303"/>
        <v>-55</v>
      </c>
      <c r="H926" s="388">
        <f t="shared" si="310"/>
        <v>-0.743243243243243</v>
      </c>
      <c r="I926" s="413">
        <f>SUM(I927:I938)</f>
        <v>2</v>
      </c>
      <c r="J926" s="386">
        <f t="shared" ref="J926:J953" si="311">IFERROR(I926-C926,"")</f>
        <v>-17</v>
      </c>
      <c r="K926" s="409">
        <f t="shared" si="289"/>
        <v>-0.894736842105263</v>
      </c>
      <c r="L926" s="413">
        <f>SUM(L927:L938)</f>
        <v>74</v>
      </c>
    </row>
    <row r="927" s="356" customFormat="1" ht="15" spans="1:12">
      <c r="A927" s="446">
        <v>2240501</v>
      </c>
      <c r="B927" s="400" t="s">
        <v>153</v>
      </c>
      <c r="C927" s="419">
        <v>0</v>
      </c>
      <c r="D927" s="396"/>
      <c r="E927" s="396"/>
      <c r="F927" s="397"/>
      <c r="G927" s="395">
        <f t="shared" si="303"/>
        <v>-50</v>
      </c>
      <c r="H927" s="398">
        <f t="shared" si="310"/>
        <v>-1</v>
      </c>
      <c r="I927" s="394" t="s">
        <v>156</v>
      </c>
      <c r="J927" s="396" t="str">
        <f t="shared" si="311"/>
        <v/>
      </c>
      <c r="K927" s="411" t="str">
        <f t="shared" si="289"/>
        <v/>
      </c>
      <c r="L927" s="396">
        <v>50</v>
      </c>
    </row>
    <row r="928" s="356" customFormat="1" ht="15" spans="1:12">
      <c r="A928" s="446">
        <v>2240502</v>
      </c>
      <c r="B928" s="400" t="s">
        <v>154</v>
      </c>
      <c r="C928" s="419">
        <v>2</v>
      </c>
      <c r="D928" s="396">
        <v>2</v>
      </c>
      <c r="E928" s="396">
        <v>2</v>
      </c>
      <c r="F928" s="397">
        <f t="shared" ref="F928:F931" si="312">E928/D928</f>
        <v>1</v>
      </c>
      <c r="G928" s="395">
        <f t="shared" si="303"/>
        <v>-2</v>
      </c>
      <c r="H928" s="398"/>
      <c r="I928" s="394" t="s">
        <v>156</v>
      </c>
      <c r="J928" s="396" t="str">
        <f t="shared" si="311"/>
        <v/>
      </c>
      <c r="K928" s="411" t="str">
        <f t="shared" ref="K928:K974" si="313">IFERROR(J928/C928,"")</f>
        <v/>
      </c>
      <c r="L928" s="396">
        <v>4</v>
      </c>
    </row>
    <row r="929" s="356" customFormat="1" ht="15" spans="1:12">
      <c r="A929" s="446">
        <v>2240503</v>
      </c>
      <c r="B929" s="400" t="s">
        <v>155</v>
      </c>
      <c r="C929" s="419"/>
      <c r="D929" s="396"/>
      <c r="E929" s="396"/>
      <c r="F929" s="397"/>
      <c r="G929" s="395">
        <f t="shared" si="303"/>
        <v>0</v>
      </c>
      <c r="H929" s="398"/>
      <c r="I929" s="394" t="s">
        <v>156</v>
      </c>
      <c r="J929" s="396" t="str">
        <f t="shared" si="311"/>
        <v/>
      </c>
      <c r="K929" s="411" t="str">
        <f t="shared" si="313"/>
        <v/>
      </c>
      <c r="L929" s="396"/>
    </row>
    <row r="930" s="356" customFormat="1" ht="15" spans="1:12">
      <c r="A930" s="446">
        <v>2240504</v>
      </c>
      <c r="B930" s="400" t="s">
        <v>867</v>
      </c>
      <c r="C930" s="419"/>
      <c r="D930" s="396">
        <v>1</v>
      </c>
      <c r="E930" s="396">
        <v>1</v>
      </c>
      <c r="F930" s="397">
        <f t="shared" si="312"/>
        <v>1</v>
      </c>
      <c r="G930" s="395">
        <f t="shared" si="303"/>
        <v>1</v>
      </c>
      <c r="H930" s="398"/>
      <c r="I930" s="394" t="s">
        <v>156</v>
      </c>
      <c r="J930" s="396" t="str">
        <f t="shared" si="311"/>
        <v/>
      </c>
      <c r="K930" s="411" t="str">
        <f t="shared" si="313"/>
        <v/>
      </c>
      <c r="L930" s="396"/>
    </row>
    <row r="931" s="356" customFormat="1" ht="15" spans="1:12">
      <c r="A931" s="446">
        <v>2240505</v>
      </c>
      <c r="B931" s="400" t="s">
        <v>868</v>
      </c>
      <c r="C931" s="419">
        <v>7</v>
      </c>
      <c r="D931" s="396">
        <v>8</v>
      </c>
      <c r="E931" s="396">
        <v>6</v>
      </c>
      <c r="F931" s="397">
        <f t="shared" si="312"/>
        <v>0.75</v>
      </c>
      <c r="G931" s="395">
        <f t="shared" si="303"/>
        <v>-3</v>
      </c>
      <c r="H931" s="398">
        <f t="shared" ref="H931:H935" si="314">G931/L931</f>
        <v>-0.333333333333333</v>
      </c>
      <c r="I931" s="394" t="s">
        <v>156</v>
      </c>
      <c r="J931" s="396" t="str">
        <f t="shared" si="311"/>
        <v/>
      </c>
      <c r="K931" s="411" t="str">
        <f t="shared" si="313"/>
        <v/>
      </c>
      <c r="L931" s="396">
        <v>9</v>
      </c>
    </row>
    <row r="932" s="356" customFormat="1" ht="15" spans="1:12">
      <c r="A932" s="446">
        <v>2240506</v>
      </c>
      <c r="B932" s="400" t="s">
        <v>869</v>
      </c>
      <c r="C932" s="419"/>
      <c r="D932" s="396"/>
      <c r="E932" s="396"/>
      <c r="F932" s="397"/>
      <c r="G932" s="395">
        <f t="shared" si="303"/>
        <v>0</v>
      </c>
      <c r="H932" s="398"/>
      <c r="I932" s="394" t="s">
        <v>156</v>
      </c>
      <c r="J932" s="396" t="str">
        <f t="shared" si="311"/>
        <v/>
      </c>
      <c r="K932" s="411" t="str">
        <f t="shared" si="313"/>
        <v/>
      </c>
      <c r="L932" s="396"/>
    </row>
    <row r="933" s="356" customFormat="1" ht="15" spans="1:12">
      <c r="A933" s="446">
        <v>2240507</v>
      </c>
      <c r="B933" s="400" t="s">
        <v>870</v>
      </c>
      <c r="C933" s="419"/>
      <c r="D933" s="396"/>
      <c r="E933" s="396"/>
      <c r="F933" s="397"/>
      <c r="G933" s="395">
        <f t="shared" si="303"/>
        <v>0</v>
      </c>
      <c r="H933" s="398" t="e">
        <f t="shared" si="314"/>
        <v>#DIV/0!</v>
      </c>
      <c r="I933" s="394" t="s">
        <v>156</v>
      </c>
      <c r="J933" s="396" t="str">
        <f t="shared" si="311"/>
        <v/>
      </c>
      <c r="K933" s="411" t="str">
        <f t="shared" si="313"/>
        <v/>
      </c>
      <c r="L933" s="396"/>
    </row>
    <row r="934" s="356" customFormat="1" ht="15" spans="1:12">
      <c r="A934" s="446">
        <v>2240508</v>
      </c>
      <c r="B934" s="400" t="s">
        <v>871</v>
      </c>
      <c r="C934" s="419"/>
      <c r="D934" s="396"/>
      <c r="E934" s="396"/>
      <c r="F934" s="397"/>
      <c r="G934" s="395">
        <f t="shared" si="303"/>
        <v>0</v>
      </c>
      <c r="H934" s="398"/>
      <c r="I934" s="394" t="s">
        <v>156</v>
      </c>
      <c r="J934" s="396" t="str">
        <f t="shared" si="311"/>
        <v/>
      </c>
      <c r="K934" s="411" t="str">
        <f t="shared" si="313"/>
        <v/>
      </c>
      <c r="L934" s="396"/>
    </row>
    <row r="935" s="356" customFormat="1" ht="15" spans="1:12">
      <c r="A935" s="446">
        <v>2240509</v>
      </c>
      <c r="B935" s="400" t="s">
        <v>872</v>
      </c>
      <c r="C935" s="419">
        <v>8</v>
      </c>
      <c r="D935" s="396">
        <v>9</v>
      </c>
      <c r="E935" s="396">
        <v>8</v>
      </c>
      <c r="F935" s="397">
        <f t="shared" ref="F935:F940" si="315">E935/D935</f>
        <v>0.888888888888889</v>
      </c>
      <c r="G935" s="395">
        <f t="shared" si="303"/>
        <v>1</v>
      </c>
      <c r="H935" s="398">
        <f t="shared" si="314"/>
        <v>0.142857142857143</v>
      </c>
      <c r="I935" s="394">
        <v>2</v>
      </c>
      <c r="J935" s="396">
        <f t="shared" si="311"/>
        <v>-6</v>
      </c>
      <c r="K935" s="411">
        <f t="shared" si="313"/>
        <v>-0.75</v>
      </c>
      <c r="L935" s="396">
        <v>7</v>
      </c>
    </row>
    <row r="936" s="356" customFormat="1" ht="15" spans="1:12">
      <c r="A936" s="446">
        <v>2240510</v>
      </c>
      <c r="B936" s="400" t="s">
        <v>873</v>
      </c>
      <c r="C936" s="419"/>
      <c r="D936" s="396"/>
      <c r="E936" s="396"/>
      <c r="F936" s="397"/>
      <c r="G936" s="395">
        <f t="shared" si="303"/>
        <v>0</v>
      </c>
      <c r="H936" s="398"/>
      <c r="I936" s="394" t="s">
        <v>156</v>
      </c>
      <c r="J936" s="396" t="str">
        <f t="shared" si="311"/>
        <v/>
      </c>
      <c r="K936" s="411" t="str">
        <f t="shared" si="313"/>
        <v/>
      </c>
      <c r="L936" s="396"/>
    </row>
    <row r="937" s="356" customFormat="1" ht="15.75" spans="1:12">
      <c r="A937" s="446">
        <v>2240550</v>
      </c>
      <c r="B937" s="400" t="s">
        <v>874</v>
      </c>
      <c r="C937" s="419"/>
      <c r="D937" s="396"/>
      <c r="E937" s="396"/>
      <c r="F937" s="397"/>
      <c r="G937" s="395">
        <f t="shared" si="303"/>
        <v>0</v>
      </c>
      <c r="H937" s="388"/>
      <c r="I937" s="394" t="s">
        <v>156</v>
      </c>
      <c r="J937" s="396" t="str">
        <f t="shared" si="311"/>
        <v/>
      </c>
      <c r="K937" s="411" t="str">
        <f t="shared" si="313"/>
        <v/>
      </c>
      <c r="L937" s="396"/>
    </row>
    <row r="938" s="356" customFormat="1" ht="15" spans="1:12">
      <c r="A938" s="446">
        <v>2240599</v>
      </c>
      <c r="B938" s="400" t="s">
        <v>875</v>
      </c>
      <c r="C938" s="419">
        <v>2</v>
      </c>
      <c r="D938" s="396">
        <v>3</v>
      </c>
      <c r="E938" s="396">
        <v>2</v>
      </c>
      <c r="F938" s="397">
        <f t="shared" si="315"/>
        <v>0.666666666666667</v>
      </c>
      <c r="G938" s="395">
        <f t="shared" si="303"/>
        <v>-2</v>
      </c>
      <c r="H938" s="398">
        <f t="shared" ref="H938:H940" si="316">G938/L938</f>
        <v>-0.5</v>
      </c>
      <c r="I938" s="394" t="s">
        <v>156</v>
      </c>
      <c r="J938" s="396" t="str">
        <f t="shared" si="311"/>
        <v/>
      </c>
      <c r="K938" s="411" t="str">
        <f t="shared" si="313"/>
        <v/>
      </c>
      <c r="L938" s="396">
        <v>4</v>
      </c>
    </row>
    <row r="939" s="356" customFormat="1" ht="15.75" spans="1:12">
      <c r="A939" s="389">
        <v>22406</v>
      </c>
      <c r="B939" s="414" t="s">
        <v>876</v>
      </c>
      <c r="C939" s="413">
        <f>SUM(C940:C942)</f>
        <v>106</v>
      </c>
      <c r="D939" s="413">
        <f>SUM(D940:D942)</f>
        <v>151</v>
      </c>
      <c r="E939" s="413">
        <v>133</v>
      </c>
      <c r="F939" s="387">
        <f t="shared" si="315"/>
        <v>0.880794701986755</v>
      </c>
      <c r="G939" s="391">
        <f t="shared" si="303"/>
        <v>-77</v>
      </c>
      <c r="H939" s="388">
        <f t="shared" si="316"/>
        <v>-0.366666666666667</v>
      </c>
      <c r="I939" s="413">
        <f>SUM(I940:I942)</f>
        <v>12</v>
      </c>
      <c r="J939" s="386">
        <f t="shared" si="311"/>
        <v>-94</v>
      </c>
      <c r="K939" s="409">
        <f t="shared" si="313"/>
        <v>-0.886792452830189</v>
      </c>
      <c r="L939" s="413">
        <f>SUM(L940:L942)</f>
        <v>210</v>
      </c>
    </row>
    <row r="940" s="356" customFormat="1" ht="15" spans="1:12">
      <c r="A940" s="446">
        <v>2240601</v>
      </c>
      <c r="B940" s="400" t="s">
        <v>877</v>
      </c>
      <c r="C940" s="419">
        <v>55</v>
      </c>
      <c r="D940" s="396">
        <v>25</v>
      </c>
      <c r="E940" s="396">
        <v>22</v>
      </c>
      <c r="F940" s="397">
        <f t="shared" si="315"/>
        <v>0.88</v>
      </c>
      <c r="G940" s="395">
        <f t="shared" si="303"/>
        <v>-53</v>
      </c>
      <c r="H940" s="398">
        <f t="shared" si="316"/>
        <v>-0.706666666666667</v>
      </c>
      <c r="I940" s="394" t="s">
        <v>156</v>
      </c>
      <c r="J940" s="396" t="str">
        <f t="shared" si="311"/>
        <v/>
      </c>
      <c r="K940" s="411" t="str">
        <f t="shared" si="313"/>
        <v/>
      </c>
      <c r="L940" s="396">
        <v>75</v>
      </c>
    </row>
    <row r="941" s="356" customFormat="1" ht="15" spans="1:12">
      <c r="A941" s="446">
        <v>2240602</v>
      </c>
      <c r="B941" s="400" t="s">
        <v>878</v>
      </c>
      <c r="C941" s="419">
        <v>0</v>
      </c>
      <c r="D941" s="396"/>
      <c r="E941" s="396"/>
      <c r="F941" s="397"/>
      <c r="G941" s="395">
        <f t="shared" si="303"/>
        <v>-7</v>
      </c>
      <c r="H941" s="398"/>
      <c r="I941" s="394" t="s">
        <v>156</v>
      </c>
      <c r="J941" s="396" t="str">
        <f t="shared" si="311"/>
        <v/>
      </c>
      <c r="K941" s="411" t="str">
        <f t="shared" si="313"/>
        <v/>
      </c>
      <c r="L941" s="396">
        <v>7</v>
      </c>
    </row>
    <row r="942" s="356" customFormat="1" ht="15" spans="1:12">
      <c r="A942" s="446">
        <v>2240699</v>
      </c>
      <c r="B942" s="400" t="s">
        <v>879</v>
      </c>
      <c r="C942" s="419">
        <v>51</v>
      </c>
      <c r="D942" s="396">
        <v>126</v>
      </c>
      <c r="E942" s="396">
        <v>111</v>
      </c>
      <c r="F942" s="397">
        <f t="shared" ref="F942:F948" si="317">E942/D942</f>
        <v>0.880952380952381</v>
      </c>
      <c r="G942" s="395">
        <f t="shared" si="303"/>
        <v>-17</v>
      </c>
      <c r="H942" s="398">
        <f t="shared" ref="H942:H948" si="318">G942/L942</f>
        <v>-0.1328125</v>
      </c>
      <c r="I942" s="394">
        <v>12</v>
      </c>
      <c r="J942" s="396">
        <f t="shared" si="311"/>
        <v>-39</v>
      </c>
      <c r="K942" s="411">
        <f t="shared" si="313"/>
        <v>-0.764705882352941</v>
      </c>
      <c r="L942" s="396">
        <v>128</v>
      </c>
    </row>
    <row r="943" s="356" customFormat="1" ht="15.75" spans="1:12">
      <c r="A943" s="389">
        <v>22407</v>
      </c>
      <c r="B943" s="414" t="s">
        <v>880</v>
      </c>
      <c r="C943" s="413">
        <f>SUM(C944:C946)</f>
        <v>1208</v>
      </c>
      <c r="D943" s="413">
        <f>SUM(D944:D946)</f>
        <v>2543</v>
      </c>
      <c r="E943" s="413">
        <v>2519</v>
      </c>
      <c r="F943" s="387">
        <f t="shared" si="317"/>
        <v>0.990562327959103</v>
      </c>
      <c r="G943" s="391">
        <f t="shared" si="303"/>
        <v>2007</v>
      </c>
      <c r="H943" s="388">
        <f t="shared" si="318"/>
        <v>3.919921875</v>
      </c>
      <c r="I943" s="413">
        <f>SUM(I944:I946)</f>
        <v>321</v>
      </c>
      <c r="J943" s="386">
        <f t="shared" si="311"/>
        <v>-887</v>
      </c>
      <c r="K943" s="409">
        <f t="shared" si="313"/>
        <v>-0.734271523178808</v>
      </c>
      <c r="L943" s="413">
        <f>SUM(L944:L946)</f>
        <v>512</v>
      </c>
    </row>
    <row r="944" s="356" customFormat="1" ht="15" spans="1:12">
      <c r="A944" s="446">
        <v>2240703</v>
      </c>
      <c r="B944" s="400" t="s">
        <v>881</v>
      </c>
      <c r="C944" s="419">
        <v>1208</v>
      </c>
      <c r="D944" s="396">
        <v>1289</v>
      </c>
      <c r="E944" s="396">
        <v>1267</v>
      </c>
      <c r="F944" s="397">
        <f t="shared" si="317"/>
        <v>0.982932505818464</v>
      </c>
      <c r="G944" s="395">
        <f t="shared" si="303"/>
        <v>887</v>
      </c>
      <c r="H944" s="398">
        <f t="shared" si="318"/>
        <v>2.33421052631579</v>
      </c>
      <c r="I944" s="394">
        <v>321</v>
      </c>
      <c r="J944" s="396">
        <f t="shared" si="311"/>
        <v>-887</v>
      </c>
      <c r="K944" s="411">
        <f t="shared" si="313"/>
        <v>-0.734271523178808</v>
      </c>
      <c r="L944" s="396">
        <v>380</v>
      </c>
    </row>
    <row r="945" s="356" customFormat="1" ht="15" spans="1:12">
      <c r="A945" s="446">
        <v>2240704</v>
      </c>
      <c r="B945" s="400" t="s">
        <v>882</v>
      </c>
      <c r="C945" s="419">
        <v>0</v>
      </c>
      <c r="D945" s="396">
        <v>1249</v>
      </c>
      <c r="E945" s="396">
        <v>1249</v>
      </c>
      <c r="F945" s="397">
        <f t="shared" si="317"/>
        <v>1</v>
      </c>
      <c r="G945" s="395">
        <f t="shared" si="303"/>
        <v>1125</v>
      </c>
      <c r="H945" s="398">
        <f t="shared" si="318"/>
        <v>9.07258064516129</v>
      </c>
      <c r="I945" s="394" t="s">
        <v>156</v>
      </c>
      <c r="J945" s="396" t="str">
        <f t="shared" si="311"/>
        <v/>
      </c>
      <c r="K945" s="411" t="str">
        <f t="shared" si="313"/>
        <v/>
      </c>
      <c r="L945" s="396">
        <v>124</v>
      </c>
    </row>
    <row r="946" s="356" customFormat="1" ht="15" spans="1:12">
      <c r="A946" s="446">
        <v>2240799</v>
      </c>
      <c r="B946" s="400" t="s">
        <v>883</v>
      </c>
      <c r="C946" s="419">
        <v>0</v>
      </c>
      <c r="D946" s="396">
        <v>5</v>
      </c>
      <c r="E946" s="396">
        <v>3</v>
      </c>
      <c r="F946" s="397">
        <f t="shared" si="317"/>
        <v>0.6</v>
      </c>
      <c r="G946" s="395">
        <f t="shared" si="303"/>
        <v>-5</v>
      </c>
      <c r="H946" s="398">
        <f t="shared" si="318"/>
        <v>-0.625</v>
      </c>
      <c r="I946" s="394" t="s">
        <v>156</v>
      </c>
      <c r="J946" s="396" t="str">
        <f t="shared" si="311"/>
        <v/>
      </c>
      <c r="K946" s="411" t="str">
        <f t="shared" si="313"/>
        <v/>
      </c>
      <c r="L946" s="396">
        <v>8</v>
      </c>
    </row>
    <row r="947" s="356" customFormat="1" ht="15.75" spans="1:12">
      <c r="A947" s="389">
        <v>22499</v>
      </c>
      <c r="B947" s="414" t="s">
        <v>884</v>
      </c>
      <c r="C947" s="413">
        <f>C948</f>
        <v>319</v>
      </c>
      <c r="D947" s="413">
        <f>D948</f>
        <v>156</v>
      </c>
      <c r="E947" s="413">
        <v>47</v>
      </c>
      <c r="F947" s="387">
        <f t="shared" si="317"/>
        <v>0.301282051282051</v>
      </c>
      <c r="G947" s="391">
        <f t="shared" si="303"/>
        <v>39</v>
      </c>
      <c r="H947" s="388">
        <f t="shared" si="318"/>
        <v>4.875</v>
      </c>
      <c r="I947" s="413" t="str">
        <f>I948</f>
        <v/>
      </c>
      <c r="J947" s="386" t="str">
        <f t="shared" si="311"/>
        <v/>
      </c>
      <c r="K947" s="409" t="str">
        <f t="shared" si="313"/>
        <v/>
      </c>
      <c r="L947" s="386">
        <v>8</v>
      </c>
    </row>
    <row r="948" s="356" customFormat="1" ht="15" spans="1:12">
      <c r="A948" s="446">
        <v>2249999</v>
      </c>
      <c r="B948" s="400" t="s">
        <v>885</v>
      </c>
      <c r="C948" s="419">
        <v>319</v>
      </c>
      <c r="D948" s="396">
        <v>156</v>
      </c>
      <c r="E948" s="396">
        <v>47</v>
      </c>
      <c r="F948" s="397">
        <f t="shared" si="317"/>
        <v>0.301282051282051</v>
      </c>
      <c r="G948" s="395">
        <f t="shared" si="303"/>
        <v>39</v>
      </c>
      <c r="H948" s="398">
        <f t="shared" si="318"/>
        <v>4.875</v>
      </c>
      <c r="I948" s="394" t="s">
        <v>156</v>
      </c>
      <c r="J948" s="396" t="str">
        <f t="shared" si="311"/>
        <v/>
      </c>
      <c r="K948" s="411" t="str">
        <f t="shared" si="313"/>
        <v/>
      </c>
      <c r="L948" s="396">
        <v>8</v>
      </c>
    </row>
    <row r="949" s="210" customFormat="1" ht="15" customHeight="1" spans="1:12">
      <c r="A949" s="428">
        <v>227</v>
      </c>
      <c r="B949" s="385" t="s">
        <v>886</v>
      </c>
      <c r="C949" s="391">
        <v>3000</v>
      </c>
      <c r="D949" s="386"/>
      <c r="E949" s="386"/>
      <c r="F949" s="387"/>
      <c r="G949" s="391">
        <f t="shared" si="303"/>
        <v>0</v>
      </c>
      <c r="H949" s="388"/>
      <c r="I949" s="391">
        <v>2500</v>
      </c>
      <c r="J949" s="386">
        <f t="shared" si="311"/>
        <v>-500</v>
      </c>
      <c r="K949" s="409">
        <f t="shared" si="313"/>
        <v>-0.166666666666667</v>
      </c>
      <c r="L949" s="386"/>
    </row>
    <row r="950" s="210" customFormat="1" ht="15.75" spans="1:12">
      <c r="A950" s="389">
        <v>232</v>
      </c>
      <c r="B950" s="385" t="s">
        <v>887</v>
      </c>
      <c r="C950" s="386">
        <f>C951</f>
        <v>2690</v>
      </c>
      <c r="D950" s="386">
        <f>D951</f>
        <v>2890</v>
      </c>
      <c r="E950" s="386">
        <v>2879</v>
      </c>
      <c r="F950" s="387">
        <f t="shared" ref="F950:F955" si="319">E950/D950</f>
        <v>0.996193771626298</v>
      </c>
      <c r="G950" s="391">
        <f t="shared" si="303"/>
        <v>3</v>
      </c>
      <c r="H950" s="388">
        <f t="shared" ref="H950:H955" si="320">G950/L950</f>
        <v>0.00104311543810848</v>
      </c>
      <c r="I950" s="386">
        <f>I951</f>
        <v>2890</v>
      </c>
      <c r="J950" s="386">
        <f t="shared" si="311"/>
        <v>200</v>
      </c>
      <c r="K950" s="409">
        <f t="shared" si="313"/>
        <v>0.0743494423791822</v>
      </c>
      <c r="L950" s="386">
        <f>L951</f>
        <v>2876</v>
      </c>
    </row>
    <row r="951" s="356" customFormat="1" ht="15.75" spans="1:12">
      <c r="A951" s="389">
        <v>23203</v>
      </c>
      <c r="B951" s="390" t="s">
        <v>888</v>
      </c>
      <c r="C951" s="391">
        <f>SUM(C952:C953)</f>
        <v>2690</v>
      </c>
      <c r="D951" s="391">
        <f>SUM(D952:D953)</f>
        <v>2890</v>
      </c>
      <c r="E951" s="391">
        <v>2879</v>
      </c>
      <c r="F951" s="387">
        <f t="shared" si="319"/>
        <v>0.996193771626298</v>
      </c>
      <c r="G951" s="391">
        <f t="shared" si="303"/>
        <v>3</v>
      </c>
      <c r="H951" s="388">
        <f t="shared" si="320"/>
        <v>0.00104311543810848</v>
      </c>
      <c r="I951" s="391">
        <f>SUM(I952:I953)</f>
        <v>2890</v>
      </c>
      <c r="J951" s="386">
        <f t="shared" si="311"/>
        <v>200</v>
      </c>
      <c r="K951" s="409">
        <f t="shared" si="313"/>
        <v>0.0743494423791822</v>
      </c>
      <c r="L951" s="391">
        <f>SUM(L952:L953)</f>
        <v>2876</v>
      </c>
    </row>
    <row r="952" s="356" customFormat="1" ht="15" spans="1:12">
      <c r="A952" s="446">
        <v>2320301</v>
      </c>
      <c r="B952" s="400" t="s">
        <v>889</v>
      </c>
      <c r="C952" s="395">
        <v>2630</v>
      </c>
      <c r="D952" s="396">
        <v>2795</v>
      </c>
      <c r="E952" s="396">
        <v>2790</v>
      </c>
      <c r="F952" s="397">
        <f t="shared" si="319"/>
        <v>0.998211091234347</v>
      </c>
      <c r="G952" s="395">
        <f t="shared" si="303"/>
        <v>-43</v>
      </c>
      <c r="H952" s="398">
        <f t="shared" si="320"/>
        <v>-0.015178256265443</v>
      </c>
      <c r="I952" s="394">
        <v>2800</v>
      </c>
      <c r="J952" s="396">
        <f t="shared" si="311"/>
        <v>170</v>
      </c>
      <c r="K952" s="411">
        <f t="shared" si="313"/>
        <v>0.064638783269962</v>
      </c>
      <c r="L952" s="396">
        <v>2833</v>
      </c>
    </row>
    <row r="953" s="356" customFormat="1" ht="15" spans="1:12">
      <c r="A953" s="446">
        <v>2320303</v>
      </c>
      <c r="B953" s="400" t="s">
        <v>890</v>
      </c>
      <c r="C953" s="395">
        <v>60</v>
      </c>
      <c r="D953" s="396">
        <v>95</v>
      </c>
      <c r="E953" s="396">
        <v>89</v>
      </c>
      <c r="F953" s="397">
        <f t="shared" si="319"/>
        <v>0.936842105263158</v>
      </c>
      <c r="G953" s="395">
        <f t="shared" si="303"/>
        <v>46</v>
      </c>
      <c r="H953" s="398">
        <f t="shared" si="320"/>
        <v>1.06976744186047</v>
      </c>
      <c r="I953" s="394">
        <v>90</v>
      </c>
      <c r="J953" s="396">
        <f t="shared" si="311"/>
        <v>30</v>
      </c>
      <c r="K953" s="411">
        <f t="shared" si="313"/>
        <v>0.5</v>
      </c>
      <c r="L953" s="396">
        <v>43</v>
      </c>
    </row>
    <row r="954" s="356" customFormat="1" ht="15.75" spans="1:12">
      <c r="A954" s="389">
        <v>233</v>
      </c>
      <c r="B954" s="385" t="s">
        <v>891</v>
      </c>
      <c r="C954" s="386">
        <f>C955</f>
        <v>30</v>
      </c>
      <c r="D954" s="386">
        <f>D955</f>
        <v>30</v>
      </c>
      <c r="E954" s="386">
        <v>26</v>
      </c>
      <c r="F954" s="387">
        <f t="shared" si="319"/>
        <v>0.866666666666667</v>
      </c>
      <c r="G954" s="391">
        <f t="shared" si="303"/>
        <v>3</v>
      </c>
      <c r="H954" s="388">
        <f t="shared" si="320"/>
        <v>0.130434782608696</v>
      </c>
      <c r="I954" s="386">
        <f>I955</f>
        <v>30</v>
      </c>
      <c r="J954" s="386"/>
      <c r="K954" s="409">
        <f t="shared" si="313"/>
        <v>0</v>
      </c>
      <c r="L954" s="386">
        <f>L955</f>
        <v>23</v>
      </c>
    </row>
    <row r="955" s="356" customFormat="1" ht="15.75" spans="1:12">
      <c r="A955" s="389">
        <v>23303</v>
      </c>
      <c r="B955" s="390" t="s">
        <v>892</v>
      </c>
      <c r="C955" s="413">
        <v>30</v>
      </c>
      <c r="D955" s="386">
        <v>30</v>
      </c>
      <c r="E955" s="386">
        <v>26</v>
      </c>
      <c r="F955" s="387">
        <f t="shared" si="319"/>
        <v>0.866666666666667</v>
      </c>
      <c r="G955" s="391">
        <f t="shared" si="303"/>
        <v>3</v>
      </c>
      <c r="H955" s="388">
        <f t="shared" si="320"/>
        <v>0.130434782608696</v>
      </c>
      <c r="I955" s="413">
        <v>30</v>
      </c>
      <c r="J955" s="386"/>
      <c r="K955" s="409">
        <f t="shared" si="313"/>
        <v>0</v>
      </c>
      <c r="L955" s="386">
        <v>23</v>
      </c>
    </row>
    <row r="956" s="356" customFormat="1" ht="15.75" spans="1:12">
      <c r="A956" s="428">
        <v>229</v>
      </c>
      <c r="B956" s="385" t="s">
        <v>893</v>
      </c>
      <c r="C956" s="386">
        <f>C957+C959</f>
        <v>49532</v>
      </c>
      <c r="D956" s="386"/>
      <c r="E956" s="386"/>
      <c r="F956" s="387"/>
      <c r="G956" s="391">
        <f t="shared" si="303"/>
        <v>0</v>
      </c>
      <c r="H956" s="388"/>
      <c r="I956" s="386">
        <f>I957+I959</f>
        <v>8219</v>
      </c>
      <c r="J956" s="386">
        <f t="shared" ref="J956:J958" si="321">IFERROR(I956-C956,"")</f>
        <v>-41313</v>
      </c>
      <c r="K956" s="409">
        <f t="shared" si="313"/>
        <v>-0.834066865864492</v>
      </c>
      <c r="L956" s="386"/>
    </row>
    <row r="957" s="356" customFormat="1" ht="15.75" spans="1:12">
      <c r="A957" s="389">
        <v>22902</v>
      </c>
      <c r="B957" s="390" t="s">
        <v>894</v>
      </c>
      <c r="C957" s="391">
        <f>SUM(C958)</f>
        <v>49532</v>
      </c>
      <c r="D957" s="386"/>
      <c r="E957" s="386"/>
      <c r="F957" s="387"/>
      <c r="G957" s="391">
        <f t="shared" si="303"/>
        <v>0</v>
      </c>
      <c r="H957" s="388"/>
      <c r="I957" s="391">
        <f>SUM(I958)</f>
        <v>8219</v>
      </c>
      <c r="J957" s="386">
        <f t="shared" si="321"/>
        <v>-41313</v>
      </c>
      <c r="K957" s="409">
        <f t="shared" si="313"/>
        <v>-0.834066865864492</v>
      </c>
      <c r="L957" s="386"/>
    </row>
    <row r="958" s="356" customFormat="1" ht="15.75" spans="1:12">
      <c r="A958" s="446">
        <v>2290201</v>
      </c>
      <c r="B958" s="400" t="s">
        <v>895</v>
      </c>
      <c r="C958" s="395">
        <v>49532</v>
      </c>
      <c r="D958" s="386"/>
      <c r="E958" s="396"/>
      <c r="F958" s="387"/>
      <c r="G958" s="391">
        <f t="shared" si="303"/>
        <v>0</v>
      </c>
      <c r="H958" s="388"/>
      <c r="I958" s="395">
        <f>7678+12+1029-500</f>
        <v>8219</v>
      </c>
      <c r="J958" s="396">
        <f t="shared" si="321"/>
        <v>-41313</v>
      </c>
      <c r="K958" s="411">
        <f t="shared" si="313"/>
        <v>-0.834066865864492</v>
      </c>
      <c r="L958" s="396"/>
    </row>
    <row r="959" s="356" customFormat="1" ht="15.75" spans="1:12">
      <c r="A959" s="389">
        <v>22999</v>
      </c>
      <c r="B959" s="390" t="s">
        <v>896</v>
      </c>
      <c r="C959" s="391"/>
      <c r="D959" s="386"/>
      <c r="E959" s="386"/>
      <c r="F959" s="387"/>
      <c r="G959" s="391">
        <f t="shared" si="303"/>
        <v>0</v>
      </c>
      <c r="H959" s="388"/>
      <c r="I959" s="391"/>
      <c r="J959" s="386"/>
      <c r="K959" s="409" t="str">
        <f t="shared" si="313"/>
        <v/>
      </c>
      <c r="L959" s="386"/>
    </row>
    <row r="960" s="356" customFormat="1" ht="15.75" spans="1:12">
      <c r="A960" s="446">
        <v>2299999</v>
      </c>
      <c r="B960" s="400" t="s">
        <v>897</v>
      </c>
      <c r="C960" s="391"/>
      <c r="D960" s="386"/>
      <c r="E960" s="396"/>
      <c r="F960" s="387"/>
      <c r="G960" s="391">
        <f t="shared" si="303"/>
        <v>0</v>
      </c>
      <c r="H960" s="388"/>
      <c r="I960" s="391"/>
      <c r="J960" s="396">
        <f t="shared" ref="J960:J966" si="322">IFERROR(I960-C960,"")</f>
        <v>0</v>
      </c>
      <c r="K960" s="411" t="str">
        <f t="shared" si="313"/>
        <v/>
      </c>
      <c r="L960" s="396"/>
    </row>
    <row r="961" s="210" customFormat="1" ht="15.75" spans="1:12">
      <c r="A961" s="428"/>
      <c r="B961" s="385" t="s">
        <v>898</v>
      </c>
      <c r="C961" s="386"/>
      <c r="D961" s="429"/>
      <c r="E961" s="396"/>
      <c r="F961" s="387"/>
      <c r="G961" s="391">
        <f t="shared" si="303"/>
        <v>0</v>
      </c>
      <c r="H961" s="388"/>
      <c r="I961" s="386">
        <v>14900</v>
      </c>
      <c r="J961" s="386">
        <f t="shared" si="322"/>
        <v>14900</v>
      </c>
      <c r="K961" s="409" t="str">
        <f t="shared" si="313"/>
        <v/>
      </c>
      <c r="L961" s="396"/>
    </row>
    <row r="962" s="210" customFormat="1" ht="15.75" spans="1:12">
      <c r="A962" s="430"/>
      <c r="B962" s="431" t="s">
        <v>899</v>
      </c>
      <c r="C962" s="386">
        <f>C959+C956+C954+C950+C949+C907+C890+C869+C848+C829+C810+C776+C751+C640++C617+C557+C487+C372++C315+C277+C236+C185+C174+C7</f>
        <v>302445</v>
      </c>
      <c r="D962" s="386">
        <f>D956+D954+D950+D949+D907+D890+D869+D848+D829+D810+D776+D751+D640+D617+D557+D487+D372+D315+D277+D236+D174+D185+D7</f>
        <v>239809</v>
      </c>
      <c r="E962" s="386">
        <v>235219</v>
      </c>
      <c r="F962" s="387">
        <f t="shared" ref="F962:F965" si="323">E962/D962</f>
        <v>0.98085976756502</v>
      </c>
      <c r="G962" s="391">
        <f t="shared" si="303"/>
        <v>19195</v>
      </c>
      <c r="H962" s="388">
        <f t="shared" ref="H962:H966" si="324">G962/L962</f>
        <v>0.0888558678665333</v>
      </c>
      <c r="I962" s="386">
        <f>I959+I956+I954+I950+I949+I907+I890+I869+I848+I829+I810+I776+I751+I640++I617+I557+I487+I372++I315+I277+I236+I185+I174+I7+I961</f>
        <v>205100</v>
      </c>
      <c r="J962" s="386">
        <f t="shared" si="322"/>
        <v>-97345</v>
      </c>
      <c r="K962" s="409">
        <f t="shared" si="313"/>
        <v>-0.321860172924003</v>
      </c>
      <c r="L962" s="386">
        <f>L956+L954+L950+L949+L907+L890+L869+L848+L829+L810+L776+L751+L640+L617+L557+L487+L372+L315+L277+L236+L174+L185+L7</f>
        <v>216024</v>
      </c>
    </row>
    <row r="963" s="193" customFormat="1" ht="15.75" spans="1:12">
      <c r="A963" s="430">
        <v>230</v>
      </c>
      <c r="B963" s="385" t="s">
        <v>900</v>
      </c>
      <c r="C963" s="386">
        <f>C964+C968+C967+C970+C969</f>
        <v>2414</v>
      </c>
      <c r="D963" s="386">
        <f>D964+D968+D967+D970+D969</f>
        <v>7086</v>
      </c>
      <c r="E963" s="386">
        <f>E964+E967+E968+E969+E970</f>
        <v>20445</v>
      </c>
      <c r="F963" s="387">
        <f t="shared" si="323"/>
        <v>2.885266723116</v>
      </c>
      <c r="G963" s="391">
        <f t="shared" ref="G963:G974" si="325">E963-L963</f>
        <v>-1183</v>
      </c>
      <c r="H963" s="388">
        <f t="shared" si="324"/>
        <v>-0.0546976142038099</v>
      </c>
      <c r="I963" s="386">
        <f>I964+I968+I967+I970+I969</f>
        <v>1633</v>
      </c>
      <c r="J963" s="386">
        <f t="shared" si="322"/>
        <v>-781</v>
      </c>
      <c r="K963" s="409">
        <f t="shared" si="313"/>
        <v>-0.323529411764706</v>
      </c>
      <c r="L963" s="386">
        <f>L964+L968+L967+L970+L969</f>
        <v>21628</v>
      </c>
    </row>
    <row r="964" s="210" customFormat="1" ht="15.75" spans="1:12">
      <c r="A964" s="389">
        <v>23006</v>
      </c>
      <c r="B964" s="433" t="s">
        <v>901</v>
      </c>
      <c r="C964" s="386">
        <f>SUM(C965:C966)</f>
        <v>2414</v>
      </c>
      <c r="D964" s="386">
        <f>SUM(D965:D966)</f>
        <v>2709</v>
      </c>
      <c r="E964" s="386">
        <v>4041</v>
      </c>
      <c r="F964" s="387">
        <f t="shared" si="323"/>
        <v>1.49169435215947</v>
      </c>
      <c r="G964" s="391">
        <f t="shared" si="325"/>
        <v>1194</v>
      </c>
      <c r="H964" s="388">
        <f t="shared" si="324"/>
        <v>0.419388830347734</v>
      </c>
      <c r="I964" s="386">
        <f>SUM(I965:I966)</f>
        <v>1633</v>
      </c>
      <c r="J964" s="386">
        <f t="shared" si="322"/>
        <v>-781</v>
      </c>
      <c r="K964" s="409">
        <f t="shared" si="313"/>
        <v>-0.323529411764706</v>
      </c>
      <c r="L964" s="386">
        <f>SUM(L965:L966)</f>
        <v>2847</v>
      </c>
    </row>
    <row r="965" ht="15" spans="1:12">
      <c r="A965" s="440">
        <v>2300601</v>
      </c>
      <c r="B965" s="434" t="s">
        <v>902</v>
      </c>
      <c r="C965" s="419">
        <v>257</v>
      </c>
      <c r="D965" s="396">
        <v>2709</v>
      </c>
      <c r="E965" s="396">
        <v>257</v>
      </c>
      <c r="F965" s="397">
        <f t="shared" si="323"/>
        <v>0.0948689553340716</v>
      </c>
      <c r="G965" s="395">
        <f t="shared" si="325"/>
        <v>0</v>
      </c>
      <c r="H965" s="398">
        <f t="shared" si="324"/>
        <v>0</v>
      </c>
      <c r="I965" s="419">
        <v>257</v>
      </c>
      <c r="J965" s="396">
        <f t="shared" si="322"/>
        <v>0</v>
      </c>
      <c r="K965" s="411">
        <f t="shared" si="313"/>
        <v>0</v>
      </c>
      <c r="L965" s="396">
        <v>257</v>
      </c>
    </row>
    <row r="966" ht="15" spans="1:12">
      <c r="A966" s="440">
        <v>2300602</v>
      </c>
      <c r="B966" s="434" t="s">
        <v>903</v>
      </c>
      <c r="C966" s="419">
        <v>2157</v>
      </c>
      <c r="D966" s="396"/>
      <c r="E966" s="396">
        <v>3784</v>
      </c>
      <c r="F966" s="397"/>
      <c r="G966" s="395">
        <f t="shared" si="325"/>
        <v>1194</v>
      </c>
      <c r="H966" s="398">
        <f t="shared" si="324"/>
        <v>0.461003861003861</v>
      </c>
      <c r="I966" s="419">
        <v>1376</v>
      </c>
      <c r="J966" s="396">
        <f t="shared" si="322"/>
        <v>-781</v>
      </c>
      <c r="K966" s="411">
        <f t="shared" si="313"/>
        <v>-0.362076958738989</v>
      </c>
      <c r="L966" s="396">
        <v>2590</v>
      </c>
    </row>
    <row r="967" s="356" customFormat="1" ht="15.75" spans="1:12">
      <c r="A967" s="389">
        <v>23008</v>
      </c>
      <c r="B967" s="433" t="s">
        <v>904</v>
      </c>
      <c r="C967" s="413"/>
      <c r="D967" s="386"/>
      <c r="E967" s="386"/>
      <c r="F967" s="397"/>
      <c r="G967" s="395">
        <f t="shared" si="325"/>
        <v>0</v>
      </c>
      <c r="H967" s="388"/>
      <c r="I967" s="413"/>
      <c r="J967" s="386"/>
      <c r="K967" s="409" t="str">
        <f t="shared" si="313"/>
        <v/>
      </c>
      <c r="L967" s="386"/>
    </row>
    <row r="968" s="356" customFormat="1" ht="15.75" spans="1:12">
      <c r="A968" s="389">
        <v>23009</v>
      </c>
      <c r="B968" s="433" t="s">
        <v>905</v>
      </c>
      <c r="C968" s="413"/>
      <c r="D968" s="386">
        <v>4377</v>
      </c>
      <c r="E968" s="386">
        <v>14900</v>
      </c>
      <c r="F968" s="387">
        <f t="shared" ref="F968:F974" si="326">E968/D968</f>
        <v>3.40415809915467</v>
      </c>
      <c r="G968" s="391">
        <f t="shared" si="325"/>
        <v>-2612</v>
      </c>
      <c r="H968" s="388">
        <f t="shared" ref="H968:H974" si="327">G968/L968</f>
        <v>-0.149154865235267</v>
      </c>
      <c r="I968" s="413"/>
      <c r="J968" s="386"/>
      <c r="K968" s="409" t="str">
        <f t="shared" si="313"/>
        <v/>
      </c>
      <c r="L968" s="386">
        <v>17512</v>
      </c>
    </row>
    <row r="969" s="356" customFormat="1" ht="15.75" spans="1:12">
      <c r="A969" s="389">
        <v>23015</v>
      </c>
      <c r="B969" s="433" t="s">
        <v>906</v>
      </c>
      <c r="C969" s="413"/>
      <c r="D969" s="386"/>
      <c r="E969" s="386">
        <v>1504</v>
      </c>
      <c r="F969" s="387"/>
      <c r="G969" s="391">
        <f t="shared" si="325"/>
        <v>235</v>
      </c>
      <c r="H969" s="388">
        <f t="shared" si="327"/>
        <v>0.185185185185185</v>
      </c>
      <c r="I969" s="413"/>
      <c r="J969" s="386"/>
      <c r="K969" s="409" t="str">
        <f t="shared" si="313"/>
        <v/>
      </c>
      <c r="L969" s="386">
        <v>1269</v>
      </c>
    </row>
    <row r="970" s="356" customFormat="1" ht="15.75" spans="1:12">
      <c r="A970" s="389">
        <v>23016</v>
      </c>
      <c r="B970" s="433" t="s">
        <v>907</v>
      </c>
      <c r="C970" s="413"/>
      <c r="D970" s="386"/>
      <c r="E970" s="386"/>
      <c r="F970" s="387"/>
      <c r="G970" s="391">
        <f t="shared" si="325"/>
        <v>0</v>
      </c>
      <c r="H970" s="388"/>
      <c r="I970" s="413"/>
      <c r="J970" s="386"/>
      <c r="K970" s="409" t="str">
        <f t="shared" si="313"/>
        <v/>
      </c>
      <c r="L970" s="386"/>
    </row>
    <row r="971" s="356" customFormat="1" ht="15.75" spans="1:12">
      <c r="A971" s="430">
        <v>231</v>
      </c>
      <c r="B971" s="385" t="s">
        <v>908</v>
      </c>
      <c r="C971" s="413">
        <f>SUM(C972)</f>
        <v>16240</v>
      </c>
      <c r="D971" s="413">
        <f>SUM(D972)</f>
        <v>16245</v>
      </c>
      <c r="E971" s="413">
        <v>16242</v>
      </c>
      <c r="F971" s="387">
        <f t="shared" si="326"/>
        <v>0.999815327793167</v>
      </c>
      <c r="G971" s="391">
        <f t="shared" si="325"/>
        <v>2212</v>
      </c>
      <c r="H971" s="388"/>
      <c r="I971" s="413">
        <f>SUM(I972)</f>
        <v>8750</v>
      </c>
      <c r="J971" s="386">
        <f t="shared" ref="J971:J974" si="328">IFERROR(I971-C971,"")</f>
        <v>-7490</v>
      </c>
      <c r="K971" s="409">
        <f t="shared" si="313"/>
        <v>-0.461206896551724</v>
      </c>
      <c r="L971" s="413">
        <f>SUM(L972)</f>
        <v>14030</v>
      </c>
    </row>
    <row r="972" s="356" customFormat="1" ht="15.75" spans="1:12">
      <c r="A972" s="389">
        <v>23103</v>
      </c>
      <c r="B972" s="433" t="s">
        <v>909</v>
      </c>
      <c r="C972" s="386">
        <f>SUM(C973:C974)</f>
        <v>16240</v>
      </c>
      <c r="D972" s="386">
        <f>SUM(D973:D974)</f>
        <v>16245</v>
      </c>
      <c r="E972" s="386">
        <v>16242</v>
      </c>
      <c r="F972" s="387">
        <f t="shared" si="326"/>
        <v>0.999815327793167</v>
      </c>
      <c r="G972" s="391">
        <f t="shared" si="325"/>
        <v>2212</v>
      </c>
      <c r="H972" s="388">
        <f t="shared" si="327"/>
        <v>0.157662152530292</v>
      </c>
      <c r="I972" s="386">
        <f>SUM(I973:I974)</f>
        <v>8750</v>
      </c>
      <c r="J972" s="386">
        <f t="shared" si="328"/>
        <v>-7490</v>
      </c>
      <c r="K972" s="409">
        <f t="shared" si="313"/>
        <v>-0.461206896551724</v>
      </c>
      <c r="L972" s="386">
        <f>SUM(L973:L974)</f>
        <v>14030</v>
      </c>
    </row>
    <row r="973" ht="15" spans="1:12">
      <c r="A973" s="440">
        <v>2310301</v>
      </c>
      <c r="B973" s="434" t="s">
        <v>910</v>
      </c>
      <c r="C973" s="419">
        <v>15800</v>
      </c>
      <c r="D973" s="396">
        <v>15800</v>
      </c>
      <c r="E973" s="396">
        <v>15800</v>
      </c>
      <c r="F973" s="397">
        <f t="shared" si="326"/>
        <v>1</v>
      </c>
      <c r="G973" s="395">
        <f t="shared" si="325"/>
        <v>2200</v>
      </c>
      <c r="H973" s="398">
        <f t="shared" si="327"/>
        <v>0.161764705882353</v>
      </c>
      <c r="I973" s="419">
        <v>8300</v>
      </c>
      <c r="J973" s="396">
        <f t="shared" si="328"/>
        <v>-7500</v>
      </c>
      <c r="K973" s="411">
        <f t="shared" si="313"/>
        <v>-0.474683544303797</v>
      </c>
      <c r="L973" s="396">
        <v>13600</v>
      </c>
    </row>
    <row r="974" ht="15" spans="1:12">
      <c r="A974" s="440">
        <v>2310303</v>
      </c>
      <c r="B974" s="434" t="s">
        <v>911</v>
      </c>
      <c r="C974" s="419">
        <v>440</v>
      </c>
      <c r="D974" s="396">
        <v>445</v>
      </c>
      <c r="E974" s="396">
        <v>442</v>
      </c>
      <c r="F974" s="397">
        <f t="shared" si="326"/>
        <v>0.993258426966292</v>
      </c>
      <c r="G974" s="395">
        <f t="shared" si="325"/>
        <v>12</v>
      </c>
      <c r="H974" s="398">
        <f t="shared" si="327"/>
        <v>0.027906976744186</v>
      </c>
      <c r="I974" s="419">
        <v>450</v>
      </c>
      <c r="J974" s="396">
        <f t="shared" si="328"/>
        <v>10</v>
      </c>
      <c r="K974" s="411">
        <f t="shared" si="313"/>
        <v>0.0227272727272727</v>
      </c>
      <c r="L974" s="396">
        <v>430</v>
      </c>
    </row>
    <row r="975" ht="15.75" spans="1:12">
      <c r="A975" s="435"/>
      <c r="B975" s="434"/>
      <c r="C975" s="419"/>
      <c r="D975" s="396"/>
      <c r="E975" s="427"/>
      <c r="F975" s="387"/>
      <c r="G975" s="391"/>
      <c r="H975" s="388"/>
      <c r="I975" s="419"/>
      <c r="J975" s="396"/>
      <c r="K975" s="409"/>
      <c r="L975" s="427"/>
    </row>
    <row r="976" ht="15.75" spans="1:12">
      <c r="A976" s="436"/>
      <c r="B976" s="437" t="s">
        <v>912</v>
      </c>
      <c r="C976" s="386">
        <f>C972+C963+C962</f>
        <v>321099</v>
      </c>
      <c r="D976" s="386">
        <f>D962+D963+D971</f>
        <v>263140</v>
      </c>
      <c r="E976" s="386">
        <f>E971+E963+E962</f>
        <v>271906</v>
      </c>
      <c r="F976" s="387">
        <f>E976/D976</f>
        <v>1.03331306528844</v>
      </c>
      <c r="G976" s="391">
        <f>E976-L976</f>
        <v>20224</v>
      </c>
      <c r="H976" s="388">
        <f>G976/L976</f>
        <v>0.080355369076851</v>
      </c>
      <c r="I976" s="386">
        <f>I972+I963+I962</f>
        <v>215483</v>
      </c>
      <c r="J976" s="386">
        <f>I976-C976</f>
        <v>-105616</v>
      </c>
      <c r="K976" s="409">
        <f>J976/C976</f>
        <v>-0.32892036412446</v>
      </c>
      <c r="L976" s="386">
        <f>L962+L963+L971</f>
        <v>251682</v>
      </c>
    </row>
    <row r="978" spans="5:5">
      <c r="E978" s="356"/>
    </row>
  </sheetData>
  <mergeCells count="14">
    <mergeCell ref="A2:K2"/>
    <mergeCell ref="J3:K3"/>
    <mergeCell ref="C4:H4"/>
    <mergeCell ref="I4:K4"/>
    <mergeCell ref="G5:H5"/>
    <mergeCell ref="J5:K5"/>
    <mergeCell ref="A4:A6"/>
    <mergeCell ref="B4:B6"/>
    <mergeCell ref="C5:C6"/>
    <mergeCell ref="D5:D6"/>
    <mergeCell ref="E5:E6"/>
    <mergeCell ref="F5:F6"/>
    <mergeCell ref="I5:I6"/>
    <mergeCell ref="L4:L6"/>
  </mergeCells>
  <printOptions horizontalCentered="1"/>
  <pageMargins left="0.590277777777778" right="0.590277777777778" top="0.550694444444444" bottom="0.550694444444444" header="0.310416666666667" footer="0.310416666666667"/>
  <pageSetup paperSize="9" scale="97" fitToHeight="0" orientation="landscape" horizontalDpi="600"/>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N978"/>
  <sheetViews>
    <sheetView workbookViewId="0">
      <pane xSplit="2" ySplit="6" topLeftCell="C952" activePane="bottomRight" state="frozen"/>
      <selection/>
      <selection pane="topRight"/>
      <selection pane="bottomLeft"/>
      <selection pane="bottomRight" activeCell="B978" sqref="B978"/>
    </sheetView>
  </sheetViews>
  <sheetFormatPr defaultColWidth="9" defaultRowHeight="14.25"/>
  <cols>
    <col min="1" max="1" width="8.625" style="357" customWidth="1"/>
    <col min="2" max="2" width="33.7" style="193" customWidth="1"/>
    <col min="3" max="3" width="10.625" style="358" customWidth="1"/>
    <col min="4" max="4" width="9.375" style="358" customWidth="1"/>
    <col min="5" max="5" width="9.125" style="193" customWidth="1"/>
    <col min="6" max="6" width="9" style="193" customWidth="1"/>
    <col min="7" max="7" width="9.75" style="193" customWidth="1"/>
    <col min="8" max="8" width="8.25" style="193" customWidth="1"/>
    <col min="9" max="9" width="10.5" style="358" customWidth="1"/>
    <col min="10" max="10" width="10.6" style="358" customWidth="1"/>
    <col min="11" max="12" width="9" style="193" customWidth="1"/>
    <col min="13" max="13" width="10" style="358" hidden="1" customWidth="1"/>
    <col min="14" max="14" width="9" style="210" customWidth="1"/>
    <col min="15" max="16384" width="9" style="210"/>
  </cols>
  <sheetData>
    <row r="1" ht="18" customHeight="1" spans="1:1">
      <c r="A1" s="357" t="s">
        <v>913</v>
      </c>
    </row>
    <row r="2" ht="33" customHeight="1" spans="1:13">
      <c r="A2" s="194" t="s">
        <v>914</v>
      </c>
      <c r="B2" s="194"/>
      <c r="C2" s="195"/>
      <c r="D2" s="195"/>
      <c r="E2" s="195"/>
      <c r="F2" s="359"/>
      <c r="G2" s="195"/>
      <c r="H2" s="195"/>
      <c r="I2" s="194"/>
      <c r="J2" s="194"/>
      <c r="K2" s="195"/>
      <c r="L2" s="195"/>
      <c r="M2" s="195"/>
    </row>
    <row r="3" ht="15" spans="1:13">
      <c r="A3" s="360"/>
      <c r="B3" s="361"/>
      <c r="C3" s="362"/>
      <c r="D3" s="363"/>
      <c r="E3" s="364"/>
      <c r="F3" s="365"/>
      <c r="G3" s="366"/>
      <c r="H3" s="366"/>
      <c r="I3" s="362"/>
      <c r="J3" s="403"/>
      <c r="K3" s="149" t="s">
        <v>29</v>
      </c>
      <c r="L3" s="149"/>
      <c r="M3" s="362"/>
    </row>
    <row r="4" ht="21" customHeight="1" spans="1:13">
      <c r="A4" s="367" t="s">
        <v>139</v>
      </c>
      <c r="B4" s="368" t="s">
        <v>140</v>
      </c>
      <c r="C4" s="369" t="s">
        <v>141</v>
      </c>
      <c r="D4" s="370"/>
      <c r="E4" s="370"/>
      <c r="F4" s="371"/>
      <c r="G4" s="370"/>
      <c r="H4" s="372"/>
      <c r="I4" s="369" t="s">
        <v>142</v>
      </c>
      <c r="J4" s="370"/>
      <c r="K4" s="370"/>
      <c r="L4" s="372"/>
      <c r="M4" s="404"/>
    </row>
    <row r="5" ht="25.5" customHeight="1" spans="1:13">
      <c r="A5" s="373"/>
      <c r="B5" s="374"/>
      <c r="C5" s="375" t="s">
        <v>144</v>
      </c>
      <c r="D5" s="376" t="s">
        <v>145</v>
      </c>
      <c r="E5" s="377" t="s">
        <v>35</v>
      </c>
      <c r="F5" s="368" t="s">
        <v>146</v>
      </c>
      <c r="G5" s="378" t="s">
        <v>147</v>
      </c>
      <c r="H5" s="379"/>
      <c r="I5" s="405" t="s">
        <v>38</v>
      </c>
      <c r="J5" s="406" t="s">
        <v>915</v>
      </c>
      <c r="K5" s="407" t="s">
        <v>148</v>
      </c>
      <c r="L5" s="379"/>
      <c r="M5" s="404"/>
    </row>
    <row r="6" spans="1:13">
      <c r="A6" s="380"/>
      <c r="B6" s="380"/>
      <c r="C6" s="381"/>
      <c r="D6" s="382"/>
      <c r="E6" s="383"/>
      <c r="F6" s="380"/>
      <c r="G6" s="378" t="s">
        <v>149</v>
      </c>
      <c r="H6" s="378" t="s">
        <v>150</v>
      </c>
      <c r="I6" s="381"/>
      <c r="J6" s="408"/>
      <c r="K6" s="378" t="s">
        <v>149</v>
      </c>
      <c r="L6" s="378" t="s">
        <v>150</v>
      </c>
      <c r="M6" s="404"/>
    </row>
    <row r="7" s="210" customFormat="1" ht="15.75" spans="1:13">
      <c r="A7" s="384">
        <v>201</v>
      </c>
      <c r="B7" s="385" t="s">
        <v>151</v>
      </c>
      <c r="C7" s="386">
        <v>25298</v>
      </c>
      <c r="D7" s="386">
        <v>23750</v>
      </c>
      <c r="E7" s="386">
        <v>23402</v>
      </c>
      <c r="F7" s="387">
        <v>0.985347368421053</v>
      </c>
      <c r="G7" s="386">
        <v>2275</v>
      </c>
      <c r="H7" s="388">
        <v>0.107682112936053</v>
      </c>
      <c r="I7" s="386">
        <v>21969</v>
      </c>
      <c r="J7" s="386">
        <v>511</v>
      </c>
      <c r="K7" s="386">
        <f t="shared" ref="K7:K70" si="0">IFERROR(J7-D7,"")</f>
        <v>-23239</v>
      </c>
      <c r="L7" s="409">
        <f t="shared" ref="L7:L70" si="1">IFERROR(K7/D7,"")</f>
        <v>-0.978484210526316</v>
      </c>
      <c r="M7" s="410">
        <f>LEN(A7)</f>
        <v>3</v>
      </c>
    </row>
    <row r="8" s="356" customFormat="1" ht="15.75" spans="1:13">
      <c r="A8" s="389">
        <v>20101</v>
      </c>
      <c r="B8" s="390" t="s">
        <v>152</v>
      </c>
      <c r="C8" s="391">
        <v>896</v>
      </c>
      <c r="D8" s="391">
        <v>838</v>
      </c>
      <c r="E8" s="391">
        <v>815</v>
      </c>
      <c r="F8" s="387">
        <v>0.97255369928401</v>
      </c>
      <c r="G8" s="391">
        <v>190</v>
      </c>
      <c r="H8" s="388">
        <v>0.304</v>
      </c>
      <c r="I8" s="391">
        <v>765</v>
      </c>
      <c r="J8" s="391">
        <v>0</v>
      </c>
      <c r="K8" s="386">
        <f t="shared" si="0"/>
        <v>-838</v>
      </c>
      <c r="L8" s="409">
        <f t="shared" si="1"/>
        <v>-1</v>
      </c>
      <c r="M8" s="410">
        <f t="shared" ref="M8:M39" si="2">LEN(A8)</f>
        <v>5</v>
      </c>
    </row>
    <row r="9" ht="15.75" spans="1:13">
      <c r="A9" s="392" t="s">
        <v>916</v>
      </c>
      <c r="B9" s="393" t="s">
        <v>153</v>
      </c>
      <c r="C9" s="394">
        <v>525</v>
      </c>
      <c r="D9" s="395">
        <v>528</v>
      </c>
      <c r="E9" s="396">
        <v>510</v>
      </c>
      <c r="F9" s="397">
        <v>0.965909090909091</v>
      </c>
      <c r="G9" s="394">
        <v>146</v>
      </c>
      <c r="H9" s="398">
        <v>0.401098901098901</v>
      </c>
      <c r="I9" s="394">
        <v>493</v>
      </c>
      <c r="J9" s="394"/>
      <c r="K9" s="396">
        <f t="shared" si="0"/>
        <v>-528</v>
      </c>
      <c r="L9" s="411">
        <f t="shared" si="1"/>
        <v>-1</v>
      </c>
      <c r="M9" s="410">
        <f t="shared" si="2"/>
        <v>7</v>
      </c>
    </row>
    <row r="10" ht="15.75" spans="1:13">
      <c r="A10" s="392" t="s">
        <v>917</v>
      </c>
      <c r="B10" s="393" t="s">
        <v>154</v>
      </c>
      <c r="C10" s="394">
        <v>160</v>
      </c>
      <c r="D10" s="395">
        <v>155</v>
      </c>
      <c r="E10" s="396">
        <v>154</v>
      </c>
      <c r="F10" s="397">
        <v>0.993548387096774</v>
      </c>
      <c r="G10" s="394">
        <v>100</v>
      </c>
      <c r="H10" s="398">
        <v>1.85185185185185</v>
      </c>
      <c r="I10" s="394">
        <v>41</v>
      </c>
      <c r="J10" s="394"/>
      <c r="K10" s="396">
        <f t="shared" si="0"/>
        <v>-155</v>
      </c>
      <c r="L10" s="411">
        <f t="shared" si="1"/>
        <v>-1</v>
      </c>
      <c r="M10" s="410">
        <f t="shared" si="2"/>
        <v>7</v>
      </c>
    </row>
    <row r="11" ht="15.75" spans="1:13">
      <c r="A11" s="392" t="s">
        <v>918</v>
      </c>
      <c r="B11" s="399" t="s">
        <v>155</v>
      </c>
      <c r="C11" s="394"/>
      <c r="D11" s="395"/>
      <c r="E11" s="396"/>
      <c r="F11" s="397"/>
      <c r="G11" s="394"/>
      <c r="H11" s="398"/>
      <c r="I11" s="394" t="s">
        <v>156</v>
      </c>
      <c r="J11" s="394"/>
      <c r="K11" s="396">
        <f t="shared" si="0"/>
        <v>0</v>
      </c>
      <c r="L11" s="411" t="str">
        <f t="shared" si="1"/>
        <v/>
      </c>
      <c r="M11" s="410">
        <f t="shared" si="2"/>
        <v>7</v>
      </c>
    </row>
    <row r="12" ht="15.75" spans="1:13">
      <c r="A12" s="392" t="s">
        <v>919</v>
      </c>
      <c r="B12" s="399" t="s">
        <v>157</v>
      </c>
      <c r="C12" s="394">
        <v>64</v>
      </c>
      <c r="D12" s="395">
        <v>65</v>
      </c>
      <c r="E12" s="396">
        <v>63</v>
      </c>
      <c r="F12" s="397">
        <v>0.969230769230769</v>
      </c>
      <c r="G12" s="394">
        <v>-9</v>
      </c>
      <c r="H12" s="398">
        <v>-0.125</v>
      </c>
      <c r="I12" s="394">
        <v>65</v>
      </c>
      <c r="J12" s="394"/>
      <c r="K12" s="396">
        <f t="shared" si="0"/>
        <v>-65</v>
      </c>
      <c r="L12" s="411">
        <f t="shared" si="1"/>
        <v>-1</v>
      </c>
      <c r="M12" s="410">
        <f t="shared" si="2"/>
        <v>7</v>
      </c>
    </row>
    <row r="13" ht="15.75" spans="1:13">
      <c r="A13" s="392" t="s">
        <v>920</v>
      </c>
      <c r="B13" s="399" t="s">
        <v>158</v>
      </c>
      <c r="C13" s="394"/>
      <c r="D13" s="395"/>
      <c r="E13" s="396"/>
      <c r="F13" s="397"/>
      <c r="G13" s="394"/>
      <c r="H13" s="398"/>
      <c r="I13" s="394" t="s">
        <v>156</v>
      </c>
      <c r="J13" s="394"/>
      <c r="K13" s="396">
        <f t="shared" si="0"/>
        <v>0</v>
      </c>
      <c r="L13" s="411" t="str">
        <f t="shared" si="1"/>
        <v/>
      </c>
      <c r="M13" s="410">
        <f t="shared" si="2"/>
        <v>7</v>
      </c>
    </row>
    <row r="14" ht="15.75" spans="1:13">
      <c r="A14" s="392" t="s">
        <v>921</v>
      </c>
      <c r="B14" s="400" t="s">
        <v>159</v>
      </c>
      <c r="C14" s="394">
        <v>48</v>
      </c>
      <c r="D14" s="395">
        <v>25</v>
      </c>
      <c r="E14" s="396">
        <v>25</v>
      </c>
      <c r="F14" s="397">
        <v>1</v>
      </c>
      <c r="G14" s="394">
        <v>-54</v>
      </c>
      <c r="H14" s="398">
        <v>-0.683544303797468</v>
      </c>
      <c r="I14" s="394" t="s">
        <v>156</v>
      </c>
      <c r="J14" s="394"/>
      <c r="K14" s="396">
        <f t="shared" si="0"/>
        <v>-25</v>
      </c>
      <c r="L14" s="411">
        <f t="shared" si="1"/>
        <v>-1</v>
      </c>
      <c r="M14" s="410">
        <f t="shared" si="2"/>
        <v>7</v>
      </c>
    </row>
    <row r="15" ht="15.75" spans="1:13">
      <c r="A15" s="392" t="s">
        <v>922</v>
      </c>
      <c r="B15" s="400" t="s">
        <v>160</v>
      </c>
      <c r="C15" s="394">
        <v>34</v>
      </c>
      <c r="D15" s="395">
        <v>6</v>
      </c>
      <c r="E15" s="396">
        <v>6</v>
      </c>
      <c r="F15" s="397">
        <v>1</v>
      </c>
      <c r="G15" s="394">
        <v>-31</v>
      </c>
      <c r="H15" s="398">
        <v>-0.837837837837838</v>
      </c>
      <c r="I15" s="394">
        <v>8</v>
      </c>
      <c r="J15" s="394"/>
      <c r="K15" s="396">
        <f t="shared" si="0"/>
        <v>-6</v>
      </c>
      <c r="L15" s="411">
        <f t="shared" si="1"/>
        <v>-1</v>
      </c>
      <c r="M15" s="410">
        <f t="shared" si="2"/>
        <v>7</v>
      </c>
    </row>
    <row r="16" ht="15.75" spans="1:13">
      <c r="A16" s="392" t="s">
        <v>923</v>
      </c>
      <c r="B16" s="400" t="s">
        <v>161</v>
      </c>
      <c r="C16" s="394">
        <v>61</v>
      </c>
      <c r="D16" s="395">
        <v>55</v>
      </c>
      <c r="E16" s="396">
        <v>54</v>
      </c>
      <c r="F16" s="397">
        <v>0.981818181818182</v>
      </c>
      <c r="G16" s="394">
        <v>47</v>
      </c>
      <c r="H16" s="398">
        <v>6.71428571428571</v>
      </c>
      <c r="I16" s="394">
        <v>150</v>
      </c>
      <c r="J16" s="394"/>
      <c r="K16" s="396">
        <f t="shared" si="0"/>
        <v>-55</v>
      </c>
      <c r="L16" s="411">
        <f t="shared" si="1"/>
        <v>-1</v>
      </c>
      <c r="M16" s="410">
        <f t="shared" si="2"/>
        <v>7</v>
      </c>
    </row>
    <row r="17" ht="15.75" spans="1:13">
      <c r="A17" s="392" t="s">
        <v>924</v>
      </c>
      <c r="B17" s="400" t="s">
        <v>162</v>
      </c>
      <c r="C17" s="394"/>
      <c r="D17" s="395"/>
      <c r="E17" s="396"/>
      <c r="F17" s="397"/>
      <c r="G17" s="394"/>
      <c r="H17" s="398"/>
      <c r="I17" s="394">
        <v>4</v>
      </c>
      <c r="J17" s="394"/>
      <c r="K17" s="396">
        <f t="shared" si="0"/>
        <v>0</v>
      </c>
      <c r="L17" s="411" t="str">
        <f t="shared" si="1"/>
        <v/>
      </c>
      <c r="M17" s="410">
        <f t="shared" si="2"/>
        <v>7</v>
      </c>
    </row>
    <row r="18" ht="15.75" spans="1:13">
      <c r="A18" s="392" t="s">
        <v>925</v>
      </c>
      <c r="B18" s="400" t="s">
        <v>163</v>
      </c>
      <c r="C18" s="394">
        <v>4</v>
      </c>
      <c r="D18" s="395">
        <v>4</v>
      </c>
      <c r="E18" s="396">
        <v>3</v>
      </c>
      <c r="F18" s="397">
        <v>0.75</v>
      </c>
      <c r="G18" s="394">
        <v>-9</v>
      </c>
      <c r="H18" s="398">
        <v>-0.75</v>
      </c>
      <c r="I18" s="394">
        <v>4</v>
      </c>
      <c r="J18" s="394"/>
      <c r="K18" s="396">
        <f t="shared" si="0"/>
        <v>-4</v>
      </c>
      <c r="L18" s="411">
        <f t="shared" si="1"/>
        <v>-1</v>
      </c>
      <c r="M18" s="410">
        <f t="shared" si="2"/>
        <v>7</v>
      </c>
    </row>
    <row r="19" s="356" customFormat="1" ht="15.75" spans="1:13">
      <c r="A19" s="401" t="s">
        <v>926</v>
      </c>
      <c r="B19" s="390" t="s">
        <v>164</v>
      </c>
      <c r="C19" s="391">
        <v>522</v>
      </c>
      <c r="D19" s="391">
        <v>531</v>
      </c>
      <c r="E19" s="391">
        <v>519</v>
      </c>
      <c r="F19" s="387">
        <v>0.977401129943503</v>
      </c>
      <c r="G19" s="391">
        <v>-3</v>
      </c>
      <c r="H19" s="388">
        <v>-0.00574712643678161</v>
      </c>
      <c r="I19" s="391">
        <v>455</v>
      </c>
      <c r="J19" s="391">
        <v>0</v>
      </c>
      <c r="K19" s="386">
        <f t="shared" si="0"/>
        <v>-531</v>
      </c>
      <c r="L19" s="409">
        <f t="shared" si="1"/>
        <v>-1</v>
      </c>
      <c r="M19" s="410">
        <f t="shared" si="2"/>
        <v>5</v>
      </c>
    </row>
    <row r="20" s="356" customFormat="1" ht="15.75" spans="1:13">
      <c r="A20" s="392" t="s">
        <v>927</v>
      </c>
      <c r="B20" s="393" t="s">
        <v>153</v>
      </c>
      <c r="C20" s="394">
        <v>310</v>
      </c>
      <c r="D20" s="395">
        <v>325</v>
      </c>
      <c r="E20" s="396">
        <v>322</v>
      </c>
      <c r="F20" s="397">
        <v>0.990769230769231</v>
      </c>
      <c r="G20" s="394">
        <v>-15</v>
      </c>
      <c r="H20" s="398">
        <v>-0.0445103857566766</v>
      </c>
      <c r="I20" s="394">
        <v>309</v>
      </c>
      <c r="J20" s="394"/>
      <c r="K20" s="396">
        <f t="shared" si="0"/>
        <v>-325</v>
      </c>
      <c r="L20" s="411">
        <f t="shared" si="1"/>
        <v>-1</v>
      </c>
      <c r="M20" s="410">
        <f t="shared" si="2"/>
        <v>7</v>
      </c>
    </row>
    <row r="21" s="356" customFormat="1" ht="15.75" spans="1:13">
      <c r="A21" s="392" t="s">
        <v>928</v>
      </c>
      <c r="B21" s="393" t="s">
        <v>154</v>
      </c>
      <c r="C21" s="394">
        <v>160</v>
      </c>
      <c r="D21" s="395">
        <v>156</v>
      </c>
      <c r="E21" s="396">
        <v>152</v>
      </c>
      <c r="F21" s="397">
        <v>0.974358974358974</v>
      </c>
      <c r="G21" s="394">
        <v>81</v>
      </c>
      <c r="H21" s="398">
        <v>1.14084507042254</v>
      </c>
      <c r="I21" s="394">
        <v>138</v>
      </c>
      <c r="J21" s="394"/>
      <c r="K21" s="396">
        <f t="shared" si="0"/>
        <v>-156</v>
      </c>
      <c r="L21" s="411">
        <f t="shared" si="1"/>
        <v>-1</v>
      </c>
      <c r="M21" s="410">
        <f t="shared" si="2"/>
        <v>7</v>
      </c>
    </row>
    <row r="22" s="356" customFormat="1" ht="15.75" spans="1:13">
      <c r="A22" s="392" t="s">
        <v>929</v>
      </c>
      <c r="B22" s="399" t="s">
        <v>155</v>
      </c>
      <c r="C22" s="394"/>
      <c r="D22" s="395"/>
      <c r="E22" s="396"/>
      <c r="F22" s="397"/>
      <c r="G22" s="394">
        <v>0</v>
      </c>
      <c r="H22" s="398"/>
      <c r="I22" s="394" t="s">
        <v>156</v>
      </c>
      <c r="J22" s="394"/>
      <c r="K22" s="396">
        <f t="shared" si="0"/>
        <v>0</v>
      </c>
      <c r="L22" s="411" t="str">
        <f t="shared" si="1"/>
        <v/>
      </c>
      <c r="M22" s="410">
        <f t="shared" si="2"/>
        <v>7</v>
      </c>
    </row>
    <row r="23" s="356" customFormat="1" ht="15.75" spans="1:13">
      <c r="A23" s="392" t="s">
        <v>930</v>
      </c>
      <c r="B23" s="399" t="s">
        <v>165</v>
      </c>
      <c r="C23" s="394">
        <v>29</v>
      </c>
      <c r="D23" s="395">
        <v>30</v>
      </c>
      <c r="E23" s="396">
        <v>28</v>
      </c>
      <c r="F23" s="397">
        <v>0.933333333333333</v>
      </c>
      <c r="G23" s="394">
        <v>-9</v>
      </c>
      <c r="H23" s="398">
        <v>-0.243243243243243</v>
      </c>
      <c r="I23" s="394" t="s">
        <v>156</v>
      </c>
      <c r="J23" s="394"/>
      <c r="K23" s="396">
        <f t="shared" si="0"/>
        <v>-30</v>
      </c>
      <c r="L23" s="411">
        <f t="shared" si="1"/>
        <v>-1</v>
      </c>
      <c r="M23" s="410">
        <f t="shared" si="2"/>
        <v>7</v>
      </c>
    </row>
    <row r="24" s="356" customFormat="1" ht="15.75" spans="1:13">
      <c r="A24" s="392" t="s">
        <v>931</v>
      </c>
      <c r="B24" s="399" t="s">
        <v>166</v>
      </c>
      <c r="C24" s="394">
        <v>18</v>
      </c>
      <c r="D24" s="395">
        <v>15</v>
      </c>
      <c r="E24" s="396">
        <v>15</v>
      </c>
      <c r="F24" s="397">
        <v>1</v>
      </c>
      <c r="G24" s="394">
        <v>-5</v>
      </c>
      <c r="H24" s="398">
        <v>-0.25</v>
      </c>
      <c r="I24" s="394" t="s">
        <v>156</v>
      </c>
      <c r="J24" s="394"/>
      <c r="K24" s="396">
        <f t="shared" si="0"/>
        <v>-15</v>
      </c>
      <c r="L24" s="411">
        <f t="shared" si="1"/>
        <v>-1</v>
      </c>
      <c r="M24" s="410">
        <f t="shared" si="2"/>
        <v>7</v>
      </c>
    </row>
    <row r="25" s="356" customFormat="1" ht="15.75" spans="1:13">
      <c r="A25" s="392" t="s">
        <v>932</v>
      </c>
      <c r="B25" s="399" t="s">
        <v>162</v>
      </c>
      <c r="C25" s="394">
        <v>5</v>
      </c>
      <c r="D25" s="395">
        <v>5</v>
      </c>
      <c r="E25" s="396">
        <v>2</v>
      </c>
      <c r="F25" s="397">
        <v>0.4</v>
      </c>
      <c r="G25" s="394">
        <v>2</v>
      </c>
      <c r="H25" s="398"/>
      <c r="I25" s="394">
        <v>8</v>
      </c>
      <c r="J25" s="394"/>
      <c r="K25" s="396">
        <f t="shared" si="0"/>
        <v>-5</v>
      </c>
      <c r="L25" s="411">
        <f t="shared" si="1"/>
        <v>-1</v>
      </c>
      <c r="M25" s="410">
        <f t="shared" si="2"/>
        <v>7</v>
      </c>
    </row>
    <row r="26" s="356" customFormat="1" ht="15.75" spans="1:13">
      <c r="A26" s="392" t="s">
        <v>933</v>
      </c>
      <c r="B26" s="399" t="s">
        <v>167</v>
      </c>
      <c r="C26" s="394"/>
      <c r="D26" s="395">
        <v>0</v>
      </c>
      <c r="E26" s="396">
        <v>0</v>
      </c>
      <c r="F26" s="397"/>
      <c r="G26" s="394">
        <v>-57</v>
      </c>
      <c r="H26" s="398">
        <v>-1</v>
      </c>
      <c r="I26" s="394" t="s">
        <v>156</v>
      </c>
      <c r="J26" s="394"/>
      <c r="K26" s="396">
        <f t="shared" si="0"/>
        <v>0</v>
      </c>
      <c r="L26" s="411" t="str">
        <f t="shared" si="1"/>
        <v/>
      </c>
      <c r="M26" s="410">
        <f t="shared" si="2"/>
        <v>7</v>
      </c>
    </row>
    <row r="27" s="356" customFormat="1" ht="15.75" spans="1:13">
      <c r="A27" s="401" t="s">
        <v>934</v>
      </c>
      <c r="B27" s="390" t="s">
        <v>168</v>
      </c>
      <c r="C27" s="391">
        <v>10442</v>
      </c>
      <c r="D27" s="391">
        <v>10301</v>
      </c>
      <c r="E27" s="391">
        <v>10240</v>
      </c>
      <c r="F27" s="387">
        <v>0.994078244830599</v>
      </c>
      <c r="G27" s="391">
        <v>-202</v>
      </c>
      <c r="H27" s="388">
        <v>-0.0193449530741237</v>
      </c>
      <c r="I27" s="391">
        <v>7919</v>
      </c>
      <c r="J27" s="391">
        <v>82</v>
      </c>
      <c r="K27" s="386">
        <f t="shared" si="0"/>
        <v>-10219</v>
      </c>
      <c r="L27" s="409">
        <f t="shared" si="1"/>
        <v>-0.992039607805068</v>
      </c>
      <c r="M27" s="410">
        <f t="shared" si="2"/>
        <v>5</v>
      </c>
    </row>
    <row r="28" s="356" customFormat="1" ht="15.75" spans="1:13">
      <c r="A28" s="392" t="s">
        <v>935</v>
      </c>
      <c r="B28" s="393" t="s">
        <v>153</v>
      </c>
      <c r="C28" s="394">
        <v>8030</v>
      </c>
      <c r="D28" s="396">
        <v>7763</v>
      </c>
      <c r="E28" s="396">
        <v>7718</v>
      </c>
      <c r="F28" s="397">
        <v>0.994203271930954</v>
      </c>
      <c r="G28" s="394">
        <v>1100</v>
      </c>
      <c r="H28" s="398">
        <v>0.166213357509822</v>
      </c>
      <c r="I28" s="394">
        <v>6417</v>
      </c>
      <c r="J28" s="394"/>
      <c r="K28" s="396">
        <f t="shared" si="0"/>
        <v>-7763</v>
      </c>
      <c r="L28" s="411">
        <f t="shared" si="1"/>
        <v>-1</v>
      </c>
      <c r="M28" s="410">
        <f t="shared" si="2"/>
        <v>7</v>
      </c>
    </row>
    <row r="29" s="356" customFormat="1" ht="15.75" spans="1:13">
      <c r="A29" s="392" t="s">
        <v>936</v>
      </c>
      <c r="B29" s="393" t="s">
        <v>154</v>
      </c>
      <c r="C29" s="394">
        <v>1201</v>
      </c>
      <c r="D29" s="396">
        <v>1351</v>
      </c>
      <c r="E29" s="396">
        <v>1345</v>
      </c>
      <c r="F29" s="397">
        <v>0.995558845299778</v>
      </c>
      <c r="G29" s="394">
        <v>-930</v>
      </c>
      <c r="H29" s="398">
        <v>-0.408791208791209</v>
      </c>
      <c r="I29" s="394">
        <v>499</v>
      </c>
      <c r="J29" s="394">
        <v>41</v>
      </c>
      <c r="K29" s="396">
        <f t="shared" si="0"/>
        <v>-1310</v>
      </c>
      <c r="L29" s="411">
        <f t="shared" si="1"/>
        <v>-0.969652109548483</v>
      </c>
      <c r="M29" s="410">
        <f t="shared" si="2"/>
        <v>7</v>
      </c>
    </row>
    <row r="30" s="356" customFormat="1" ht="15.75" spans="1:13">
      <c r="A30" s="392" t="s">
        <v>937</v>
      </c>
      <c r="B30" s="399" t="s">
        <v>155</v>
      </c>
      <c r="C30" s="394">
        <v>611</v>
      </c>
      <c r="D30" s="396">
        <v>623</v>
      </c>
      <c r="E30" s="396">
        <v>618</v>
      </c>
      <c r="F30" s="397">
        <v>0.991974317817014</v>
      </c>
      <c r="G30" s="394">
        <v>30</v>
      </c>
      <c r="H30" s="398">
        <v>0.0510204081632653</v>
      </c>
      <c r="I30" s="394">
        <v>454</v>
      </c>
      <c r="J30" s="394">
        <v>19</v>
      </c>
      <c r="K30" s="396">
        <f t="shared" si="0"/>
        <v>-604</v>
      </c>
      <c r="L30" s="411">
        <f t="shared" si="1"/>
        <v>-0.969502407704655</v>
      </c>
      <c r="M30" s="410">
        <f t="shared" si="2"/>
        <v>7</v>
      </c>
    </row>
    <row r="31" s="356" customFormat="1" ht="15.75" spans="1:13">
      <c r="A31" s="392" t="s">
        <v>938</v>
      </c>
      <c r="B31" s="402" t="s">
        <v>169</v>
      </c>
      <c r="C31" s="394">
        <v>185</v>
      </c>
      <c r="D31" s="396">
        <v>134</v>
      </c>
      <c r="E31" s="396">
        <v>134</v>
      </c>
      <c r="F31" s="397">
        <v>1</v>
      </c>
      <c r="G31" s="394">
        <v>-19</v>
      </c>
      <c r="H31" s="398">
        <v>-0.124183006535948</v>
      </c>
      <c r="I31" s="394">
        <v>303</v>
      </c>
      <c r="J31" s="394"/>
      <c r="K31" s="396">
        <f t="shared" si="0"/>
        <v>-134</v>
      </c>
      <c r="L31" s="411">
        <f t="shared" si="1"/>
        <v>-1</v>
      </c>
      <c r="M31" s="410">
        <f t="shared" si="2"/>
        <v>7</v>
      </c>
    </row>
    <row r="32" s="356" customFormat="1" ht="15.75" spans="1:13">
      <c r="A32" s="392" t="s">
        <v>939</v>
      </c>
      <c r="B32" s="393" t="s">
        <v>170</v>
      </c>
      <c r="C32" s="394">
        <v>74</v>
      </c>
      <c r="D32" s="396">
        <v>70</v>
      </c>
      <c r="E32" s="396">
        <v>66</v>
      </c>
      <c r="F32" s="397">
        <v>0.942857142857143</v>
      </c>
      <c r="G32" s="394">
        <v>-10</v>
      </c>
      <c r="H32" s="398">
        <v>-0.131578947368421</v>
      </c>
      <c r="I32" s="394"/>
      <c r="J32" s="394"/>
      <c r="K32" s="396">
        <f t="shared" si="0"/>
        <v>-70</v>
      </c>
      <c r="L32" s="411">
        <f t="shared" si="1"/>
        <v>-1</v>
      </c>
      <c r="M32" s="410">
        <f t="shared" si="2"/>
        <v>7</v>
      </c>
    </row>
    <row r="33" s="356" customFormat="1" ht="15.75" spans="1:13">
      <c r="A33" s="392" t="s">
        <v>940</v>
      </c>
      <c r="B33" s="399" t="s">
        <v>162</v>
      </c>
      <c r="C33" s="394">
        <v>107</v>
      </c>
      <c r="D33" s="396">
        <v>85</v>
      </c>
      <c r="E33" s="396">
        <v>84</v>
      </c>
      <c r="F33" s="397">
        <v>0.988235294117647</v>
      </c>
      <c r="G33" s="394">
        <v>-364</v>
      </c>
      <c r="H33" s="398">
        <v>-0.8125</v>
      </c>
      <c r="I33" s="394">
        <v>68</v>
      </c>
      <c r="J33" s="394"/>
      <c r="K33" s="396">
        <f t="shared" si="0"/>
        <v>-85</v>
      </c>
      <c r="L33" s="411">
        <f t="shared" si="1"/>
        <v>-1</v>
      </c>
      <c r="M33" s="410">
        <f t="shared" si="2"/>
        <v>7</v>
      </c>
    </row>
    <row r="34" s="356" customFormat="1" ht="15.75" spans="1:13">
      <c r="A34" s="392" t="s">
        <v>941</v>
      </c>
      <c r="B34" s="399" t="s">
        <v>171</v>
      </c>
      <c r="C34" s="394">
        <v>234</v>
      </c>
      <c r="D34" s="396">
        <v>275</v>
      </c>
      <c r="E34" s="396">
        <v>275</v>
      </c>
      <c r="F34" s="397">
        <v>1</v>
      </c>
      <c r="G34" s="394">
        <v>-9</v>
      </c>
      <c r="H34" s="398">
        <v>-0.0316901408450704</v>
      </c>
      <c r="I34" s="394">
        <v>178</v>
      </c>
      <c r="J34" s="394">
        <v>22</v>
      </c>
      <c r="K34" s="396">
        <f t="shared" si="0"/>
        <v>-253</v>
      </c>
      <c r="L34" s="411">
        <f t="shared" si="1"/>
        <v>-0.92</v>
      </c>
      <c r="M34" s="410">
        <f t="shared" si="2"/>
        <v>7</v>
      </c>
    </row>
    <row r="35" s="356" customFormat="1" ht="15.75" spans="1:13">
      <c r="A35" s="401" t="s">
        <v>942</v>
      </c>
      <c r="B35" s="390" t="s">
        <v>172</v>
      </c>
      <c r="C35" s="391">
        <v>521</v>
      </c>
      <c r="D35" s="391">
        <v>589</v>
      </c>
      <c r="E35" s="391">
        <v>581</v>
      </c>
      <c r="F35" s="387">
        <v>0.98641765704584</v>
      </c>
      <c r="G35" s="391">
        <v>171</v>
      </c>
      <c r="H35" s="388">
        <v>0.417073170731707</v>
      </c>
      <c r="I35" s="391">
        <v>501</v>
      </c>
      <c r="J35" s="391">
        <v>62</v>
      </c>
      <c r="K35" s="386">
        <f t="shared" si="0"/>
        <v>-527</v>
      </c>
      <c r="L35" s="409">
        <f t="shared" si="1"/>
        <v>-0.894736842105263</v>
      </c>
      <c r="M35" s="410">
        <f t="shared" si="2"/>
        <v>5</v>
      </c>
    </row>
    <row r="36" s="356" customFormat="1" ht="15.75" spans="1:13">
      <c r="A36" s="392" t="s">
        <v>943</v>
      </c>
      <c r="B36" s="393" t="s">
        <v>153</v>
      </c>
      <c r="C36" s="395">
        <v>399</v>
      </c>
      <c r="D36" s="396">
        <v>411</v>
      </c>
      <c r="E36" s="396">
        <v>405</v>
      </c>
      <c r="F36" s="397">
        <v>0.985401459854015</v>
      </c>
      <c r="G36" s="395">
        <v>32</v>
      </c>
      <c r="H36" s="398">
        <v>0.0857908847184987</v>
      </c>
      <c r="I36" s="394">
        <v>322</v>
      </c>
      <c r="J36" s="394"/>
      <c r="K36" s="396">
        <f t="shared" si="0"/>
        <v>-411</v>
      </c>
      <c r="L36" s="411">
        <f t="shared" si="1"/>
        <v>-1</v>
      </c>
      <c r="M36" s="410">
        <f t="shared" si="2"/>
        <v>7</v>
      </c>
    </row>
    <row r="37" s="356" customFormat="1" ht="15.75" spans="1:13">
      <c r="A37" s="392" t="s">
        <v>944</v>
      </c>
      <c r="B37" s="393" t="s">
        <v>154</v>
      </c>
      <c r="C37" s="395">
        <v>2</v>
      </c>
      <c r="D37" s="396">
        <v>2</v>
      </c>
      <c r="E37" s="396">
        <v>2</v>
      </c>
      <c r="F37" s="397">
        <v>1</v>
      </c>
      <c r="G37" s="395">
        <v>-15</v>
      </c>
      <c r="H37" s="398">
        <v>-0.882352941176471</v>
      </c>
      <c r="I37" s="394">
        <v>117</v>
      </c>
      <c r="J37" s="394"/>
      <c r="K37" s="396">
        <f t="shared" si="0"/>
        <v>-2</v>
      </c>
      <c r="L37" s="411">
        <f t="shared" si="1"/>
        <v>-1</v>
      </c>
      <c r="M37" s="410">
        <f t="shared" si="2"/>
        <v>7</v>
      </c>
    </row>
    <row r="38" s="356" customFormat="1" ht="15.75" spans="1:13">
      <c r="A38" s="392" t="s">
        <v>945</v>
      </c>
      <c r="B38" s="393" t="s">
        <v>173</v>
      </c>
      <c r="C38" s="395">
        <v>7</v>
      </c>
      <c r="D38" s="396">
        <v>7</v>
      </c>
      <c r="E38" s="396">
        <v>7</v>
      </c>
      <c r="F38" s="397">
        <v>1</v>
      </c>
      <c r="G38" s="395">
        <v>0</v>
      </c>
      <c r="H38" s="398">
        <v>0</v>
      </c>
      <c r="I38" s="394"/>
      <c r="J38" s="394"/>
      <c r="K38" s="396">
        <f t="shared" si="0"/>
        <v>-7</v>
      </c>
      <c r="L38" s="411">
        <f t="shared" si="1"/>
        <v>-1</v>
      </c>
      <c r="M38" s="410">
        <f t="shared" si="2"/>
        <v>7</v>
      </c>
    </row>
    <row r="39" s="356" customFormat="1" ht="15.75" spans="1:13">
      <c r="A39" s="392" t="s">
        <v>946</v>
      </c>
      <c r="B39" s="393" t="s">
        <v>162</v>
      </c>
      <c r="C39" s="395"/>
      <c r="D39" s="396"/>
      <c r="E39" s="396"/>
      <c r="F39" s="397"/>
      <c r="G39" s="395">
        <v>0</v>
      </c>
      <c r="H39" s="398"/>
      <c r="I39" s="394"/>
      <c r="J39" s="394"/>
      <c r="K39" s="396">
        <f t="shared" si="0"/>
        <v>0</v>
      </c>
      <c r="L39" s="411" t="str">
        <f t="shared" si="1"/>
        <v/>
      </c>
      <c r="M39" s="410">
        <f t="shared" si="2"/>
        <v>7</v>
      </c>
    </row>
    <row r="40" s="356" customFormat="1" ht="15.75" spans="1:13">
      <c r="A40" s="392" t="s">
        <v>947</v>
      </c>
      <c r="B40" s="399" t="s">
        <v>174</v>
      </c>
      <c r="C40" s="395">
        <v>113</v>
      </c>
      <c r="D40" s="396">
        <v>169</v>
      </c>
      <c r="E40" s="396">
        <v>167</v>
      </c>
      <c r="F40" s="397">
        <v>0.988165680473373</v>
      </c>
      <c r="G40" s="395">
        <v>154</v>
      </c>
      <c r="H40" s="398">
        <v>11.8461538461538</v>
      </c>
      <c r="I40" s="394">
        <v>62</v>
      </c>
      <c r="J40" s="394">
        <v>62</v>
      </c>
      <c r="K40" s="396">
        <f t="shared" si="0"/>
        <v>-107</v>
      </c>
      <c r="L40" s="411">
        <f t="shared" si="1"/>
        <v>-0.633136094674556</v>
      </c>
      <c r="M40" s="410">
        <f t="shared" ref="M40:M71" si="3">LEN(A40)</f>
        <v>7</v>
      </c>
    </row>
    <row r="41" s="356" customFormat="1" ht="15.75" spans="1:13">
      <c r="A41" s="401" t="s">
        <v>948</v>
      </c>
      <c r="B41" s="390" t="s">
        <v>175</v>
      </c>
      <c r="C41" s="391">
        <v>472</v>
      </c>
      <c r="D41" s="391">
        <v>407</v>
      </c>
      <c r="E41" s="391">
        <v>395</v>
      </c>
      <c r="F41" s="387">
        <v>0.97051597051597</v>
      </c>
      <c r="G41" s="391">
        <v>80</v>
      </c>
      <c r="H41" s="388">
        <v>0.253968253968254</v>
      </c>
      <c r="I41" s="391">
        <v>465</v>
      </c>
      <c r="J41" s="391">
        <v>26</v>
      </c>
      <c r="K41" s="386">
        <f t="shared" si="0"/>
        <v>-381</v>
      </c>
      <c r="L41" s="409">
        <f t="shared" si="1"/>
        <v>-0.936117936117936</v>
      </c>
      <c r="M41" s="410">
        <f t="shared" si="3"/>
        <v>5</v>
      </c>
    </row>
    <row r="42" s="356" customFormat="1" ht="15.75" spans="1:13">
      <c r="A42" s="392" t="s">
        <v>949</v>
      </c>
      <c r="B42" s="399" t="s">
        <v>153</v>
      </c>
      <c r="C42" s="395">
        <v>202</v>
      </c>
      <c r="D42" s="396">
        <v>189</v>
      </c>
      <c r="E42" s="396">
        <v>178</v>
      </c>
      <c r="F42" s="397">
        <v>0.941798941798942</v>
      </c>
      <c r="G42" s="395">
        <v>61</v>
      </c>
      <c r="H42" s="398">
        <v>0.521367521367521</v>
      </c>
      <c r="I42" s="394">
        <v>124</v>
      </c>
      <c r="J42" s="394"/>
      <c r="K42" s="396">
        <f t="shared" si="0"/>
        <v>-189</v>
      </c>
      <c r="L42" s="411">
        <f t="shared" si="1"/>
        <v>-1</v>
      </c>
      <c r="M42" s="410">
        <f t="shared" si="3"/>
        <v>7</v>
      </c>
    </row>
    <row r="43" s="356" customFormat="1" ht="15.75" spans="1:13">
      <c r="A43" s="392" t="s">
        <v>950</v>
      </c>
      <c r="B43" s="400" t="s">
        <v>154</v>
      </c>
      <c r="C43" s="395">
        <v>2</v>
      </c>
      <c r="D43" s="396">
        <v>5</v>
      </c>
      <c r="E43" s="396">
        <v>5</v>
      </c>
      <c r="F43" s="397">
        <v>1</v>
      </c>
      <c r="G43" s="395">
        <v>-5</v>
      </c>
      <c r="H43" s="398">
        <v>-0.5</v>
      </c>
      <c r="I43" s="394">
        <v>72</v>
      </c>
      <c r="J43" s="394"/>
      <c r="K43" s="396">
        <f t="shared" si="0"/>
        <v>-5</v>
      </c>
      <c r="L43" s="411">
        <f t="shared" si="1"/>
        <v>-1</v>
      </c>
      <c r="M43" s="410">
        <f t="shared" si="3"/>
        <v>7</v>
      </c>
    </row>
    <row r="44" s="356" customFormat="1" ht="15.75" spans="1:13">
      <c r="A44" s="392" t="s">
        <v>951</v>
      </c>
      <c r="B44" s="393" t="s">
        <v>155</v>
      </c>
      <c r="C44" s="395"/>
      <c r="D44" s="396"/>
      <c r="E44" s="396"/>
      <c r="F44" s="397"/>
      <c r="G44" s="395">
        <v>0</v>
      </c>
      <c r="H44" s="398"/>
      <c r="I44" s="394"/>
      <c r="J44" s="394"/>
      <c r="K44" s="396">
        <f t="shared" si="0"/>
        <v>0</v>
      </c>
      <c r="L44" s="411" t="str">
        <f t="shared" si="1"/>
        <v/>
      </c>
      <c r="M44" s="410">
        <f t="shared" si="3"/>
        <v>7</v>
      </c>
    </row>
    <row r="45" s="356" customFormat="1" ht="15.75" spans="1:13">
      <c r="A45" s="392" t="s">
        <v>952</v>
      </c>
      <c r="B45" s="393" t="s">
        <v>176</v>
      </c>
      <c r="C45" s="395">
        <v>0</v>
      </c>
      <c r="D45" s="396"/>
      <c r="E45" s="396"/>
      <c r="F45" s="397" t="e">
        <v>#DIV/0!</v>
      </c>
      <c r="G45" s="395">
        <v>-4</v>
      </c>
      <c r="H45" s="398">
        <v>-1</v>
      </c>
      <c r="I45" s="394"/>
      <c r="J45" s="394"/>
      <c r="K45" s="396">
        <f t="shared" si="0"/>
        <v>0</v>
      </c>
      <c r="L45" s="411" t="str">
        <f t="shared" si="1"/>
        <v/>
      </c>
      <c r="M45" s="410">
        <f t="shared" si="3"/>
        <v>7</v>
      </c>
    </row>
    <row r="46" s="356" customFormat="1" ht="15.75" spans="1:13">
      <c r="A46" s="392" t="s">
        <v>953</v>
      </c>
      <c r="B46" s="393" t="s">
        <v>177</v>
      </c>
      <c r="C46" s="395">
        <v>117</v>
      </c>
      <c r="D46" s="396">
        <v>57</v>
      </c>
      <c r="E46" s="396">
        <v>57</v>
      </c>
      <c r="F46" s="397">
        <v>1</v>
      </c>
      <c r="G46" s="395">
        <v>-4</v>
      </c>
      <c r="H46" s="398">
        <v>-0.0655737704918033</v>
      </c>
      <c r="I46" s="394">
        <v>110</v>
      </c>
      <c r="J46" s="394">
        <v>26</v>
      </c>
      <c r="K46" s="396">
        <f t="shared" si="0"/>
        <v>-31</v>
      </c>
      <c r="L46" s="411">
        <f t="shared" si="1"/>
        <v>-0.543859649122807</v>
      </c>
      <c r="M46" s="410">
        <f t="shared" si="3"/>
        <v>7</v>
      </c>
    </row>
    <row r="47" s="356" customFormat="1" ht="15.75" spans="1:13">
      <c r="A47" s="392" t="s">
        <v>954</v>
      </c>
      <c r="B47" s="399" t="s">
        <v>178</v>
      </c>
      <c r="C47" s="395">
        <v>51</v>
      </c>
      <c r="D47" s="396">
        <v>44</v>
      </c>
      <c r="E47" s="396">
        <v>44</v>
      </c>
      <c r="F47" s="397">
        <v>1</v>
      </c>
      <c r="G47" s="395">
        <v>-34</v>
      </c>
      <c r="H47" s="398">
        <v>-0.435897435897436</v>
      </c>
      <c r="I47" s="394">
        <v>40</v>
      </c>
      <c r="J47" s="394"/>
      <c r="K47" s="396">
        <f t="shared" si="0"/>
        <v>-44</v>
      </c>
      <c r="L47" s="411">
        <f t="shared" si="1"/>
        <v>-1</v>
      </c>
      <c r="M47" s="410">
        <f t="shared" si="3"/>
        <v>7</v>
      </c>
    </row>
    <row r="48" s="356" customFormat="1" ht="15.75" spans="1:13">
      <c r="A48" s="392" t="s">
        <v>955</v>
      </c>
      <c r="B48" s="399" t="s">
        <v>179</v>
      </c>
      <c r="C48" s="395">
        <v>100</v>
      </c>
      <c r="D48" s="396">
        <v>83</v>
      </c>
      <c r="E48" s="396">
        <v>82</v>
      </c>
      <c r="F48" s="397">
        <v>0.987951807228916</v>
      </c>
      <c r="G48" s="395">
        <v>81</v>
      </c>
      <c r="H48" s="398">
        <v>81</v>
      </c>
      <c r="I48" s="394">
        <v>100</v>
      </c>
      <c r="J48" s="394"/>
      <c r="K48" s="396">
        <f t="shared" si="0"/>
        <v>-83</v>
      </c>
      <c r="L48" s="411">
        <f t="shared" si="1"/>
        <v>-1</v>
      </c>
      <c r="M48" s="410">
        <f t="shared" si="3"/>
        <v>7</v>
      </c>
    </row>
    <row r="49" s="356" customFormat="1" ht="15.75" spans="1:13">
      <c r="A49" s="392" t="s">
        <v>956</v>
      </c>
      <c r="B49" s="399" t="s">
        <v>180</v>
      </c>
      <c r="C49" s="395"/>
      <c r="D49" s="396">
        <v>11</v>
      </c>
      <c r="E49" s="396">
        <v>11</v>
      </c>
      <c r="F49" s="397">
        <v>1</v>
      </c>
      <c r="G49" s="395">
        <v>-20</v>
      </c>
      <c r="H49" s="398">
        <v>-0.645161290322581</v>
      </c>
      <c r="I49" s="394"/>
      <c r="J49" s="394"/>
      <c r="K49" s="396">
        <f t="shared" si="0"/>
        <v>-11</v>
      </c>
      <c r="L49" s="411">
        <f t="shared" si="1"/>
        <v>-1</v>
      </c>
      <c r="M49" s="410">
        <f t="shared" si="3"/>
        <v>7</v>
      </c>
    </row>
    <row r="50" s="356" customFormat="1" ht="15.75" spans="1:13">
      <c r="A50" s="392" t="s">
        <v>957</v>
      </c>
      <c r="B50" s="393" t="s">
        <v>162</v>
      </c>
      <c r="C50" s="395"/>
      <c r="D50" s="396"/>
      <c r="E50" s="396"/>
      <c r="F50" s="397"/>
      <c r="G50" s="395"/>
      <c r="H50" s="398"/>
      <c r="I50" s="394">
        <v>19</v>
      </c>
      <c r="J50" s="394"/>
      <c r="K50" s="396">
        <f t="shared" si="0"/>
        <v>0</v>
      </c>
      <c r="L50" s="411" t="str">
        <f t="shared" si="1"/>
        <v/>
      </c>
      <c r="M50" s="410">
        <f t="shared" si="3"/>
        <v>7</v>
      </c>
    </row>
    <row r="51" s="356" customFormat="1" ht="15.75" spans="1:13">
      <c r="A51" s="392" t="s">
        <v>958</v>
      </c>
      <c r="B51" s="399" t="s">
        <v>181</v>
      </c>
      <c r="C51" s="395"/>
      <c r="D51" s="396">
        <v>18</v>
      </c>
      <c r="E51" s="396">
        <v>18</v>
      </c>
      <c r="F51" s="397"/>
      <c r="G51" s="395">
        <v>5</v>
      </c>
      <c r="H51" s="398">
        <v>0.384615384615385</v>
      </c>
      <c r="I51" s="394"/>
      <c r="J51" s="394"/>
      <c r="K51" s="396">
        <f t="shared" si="0"/>
        <v>-18</v>
      </c>
      <c r="L51" s="411">
        <f t="shared" si="1"/>
        <v>-1</v>
      </c>
      <c r="M51" s="410">
        <f t="shared" si="3"/>
        <v>7</v>
      </c>
    </row>
    <row r="52" s="356" customFormat="1" ht="15.75" spans="1:13">
      <c r="A52" s="401" t="s">
        <v>959</v>
      </c>
      <c r="B52" s="390" t="s">
        <v>182</v>
      </c>
      <c r="C52" s="391">
        <v>2391</v>
      </c>
      <c r="D52" s="391">
        <v>1680</v>
      </c>
      <c r="E52" s="391">
        <v>1647</v>
      </c>
      <c r="F52" s="387">
        <v>0.980357142857143</v>
      </c>
      <c r="G52" s="391">
        <v>199</v>
      </c>
      <c r="H52" s="388">
        <v>0.137430939226519</v>
      </c>
      <c r="I52" s="391">
        <v>1812</v>
      </c>
      <c r="J52" s="391">
        <v>65</v>
      </c>
      <c r="K52" s="386">
        <f t="shared" si="0"/>
        <v>-1615</v>
      </c>
      <c r="L52" s="409">
        <f t="shared" si="1"/>
        <v>-0.961309523809524</v>
      </c>
      <c r="M52" s="410">
        <f t="shared" si="3"/>
        <v>5</v>
      </c>
    </row>
    <row r="53" s="356" customFormat="1" ht="15.75" spans="1:13">
      <c r="A53" s="392" t="s">
        <v>960</v>
      </c>
      <c r="B53" s="399" t="s">
        <v>153</v>
      </c>
      <c r="C53" s="395">
        <v>1140</v>
      </c>
      <c r="D53" s="396">
        <v>1121</v>
      </c>
      <c r="E53" s="396">
        <v>1119</v>
      </c>
      <c r="F53" s="397">
        <v>0.99821587867975</v>
      </c>
      <c r="G53" s="395">
        <v>62</v>
      </c>
      <c r="H53" s="398">
        <v>0.0586565752128666</v>
      </c>
      <c r="I53" s="394">
        <v>1097</v>
      </c>
      <c r="J53" s="394"/>
      <c r="K53" s="396">
        <f t="shared" si="0"/>
        <v>-1121</v>
      </c>
      <c r="L53" s="411">
        <f t="shared" si="1"/>
        <v>-1</v>
      </c>
      <c r="M53" s="410">
        <f t="shared" si="3"/>
        <v>7</v>
      </c>
    </row>
    <row r="54" s="356" customFormat="1" ht="15.75" spans="1:13">
      <c r="A54" s="392" t="s">
        <v>961</v>
      </c>
      <c r="B54" s="400" t="s">
        <v>154</v>
      </c>
      <c r="C54" s="395">
        <v>122</v>
      </c>
      <c r="D54" s="396">
        <v>95</v>
      </c>
      <c r="E54" s="396">
        <v>93</v>
      </c>
      <c r="F54" s="397">
        <v>0.978947368421053</v>
      </c>
      <c r="G54" s="395">
        <v>-34</v>
      </c>
      <c r="H54" s="398">
        <v>-0.267716535433071</v>
      </c>
      <c r="I54" s="394">
        <v>92</v>
      </c>
      <c r="J54" s="394"/>
      <c r="K54" s="396">
        <f t="shared" si="0"/>
        <v>-95</v>
      </c>
      <c r="L54" s="411">
        <f t="shared" si="1"/>
        <v>-1</v>
      </c>
      <c r="M54" s="410">
        <f t="shared" si="3"/>
        <v>7</v>
      </c>
    </row>
    <row r="55" s="356" customFormat="1" ht="15.75" spans="1:13">
      <c r="A55" s="392" t="s">
        <v>962</v>
      </c>
      <c r="B55" s="400" t="s">
        <v>155</v>
      </c>
      <c r="C55" s="395"/>
      <c r="D55" s="396"/>
      <c r="E55" s="396"/>
      <c r="F55" s="397"/>
      <c r="G55" s="395">
        <v>0</v>
      </c>
      <c r="H55" s="398"/>
      <c r="I55" s="394"/>
      <c r="J55" s="394"/>
      <c r="K55" s="396">
        <f t="shared" si="0"/>
        <v>0</v>
      </c>
      <c r="L55" s="411" t="str">
        <f t="shared" si="1"/>
        <v/>
      </c>
      <c r="M55" s="410">
        <f t="shared" si="3"/>
        <v>7</v>
      </c>
    </row>
    <row r="56" s="356" customFormat="1" ht="15.75" spans="1:13">
      <c r="A56" s="392" t="s">
        <v>963</v>
      </c>
      <c r="B56" s="400" t="s">
        <v>183</v>
      </c>
      <c r="C56" s="395">
        <v>75</v>
      </c>
      <c r="D56" s="396">
        <v>37</v>
      </c>
      <c r="E56" s="396">
        <v>37</v>
      </c>
      <c r="F56" s="397">
        <v>1</v>
      </c>
      <c r="G56" s="395">
        <v>-4</v>
      </c>
      <c r="H56" s="398">
        <v>-0.0975609756097561</v>
      </c>
      <c r="I56" s="394">
        <v>57</v>
      </c>
      <c r="J56" s="394">
        <v>7</v>
      </c>
      <c r="K56" s="396">
        <f t="shared" si="0"/>
        <v>-30</v>
      </c>
      <c r="L56" s="411">
        <f t="shared" si="1"/>
        <v>-0.810810810810811</v>
      </c>
      <c r="M56" s="410">
        <f t="shared" si="3"/>
        <v>7</v>
      </c>
    </row>
    <row r="57" s="356" customFormat="1" ht="15.75" spans="1:13">
      <c r="A57" s="392" t="s">
        <v>964</v>
      </c>
      <c r="B57" s="400" t="s">
        <v>184</v>
      </c>
      <c r="C57" s="395">
        <v>54</v>
      </c>
      <c r="D57" s="396">
        <v>38</v>
      </c>
      <c r="E57" s="396">
        <v>36</v>
      </c>
      <c r="F57" s="397">
        <v>0.947368421052632</v>
      </c>
      <c r="G57" s="395">
        <v>18</v>
      </c>
      <c r="H57" s="398">
        <v>1</v>
      </c>
      <c r="I57" s="394">
        <v>10</v>
      </c>
      <c r="J57" s="394">
        <v>10</v>
      </c>
      <c r="K57" s="396">
        <f t="shared" si="0"/>
        <v>-28</v>
      </c>
      <c r="L57" s="411">
        <f t="shared" si="1"/>
        <v>-0.736842105263158</v>
      </c>
      <c r="M57" s="410">
        <f t="shared" si="3"/>
        <v>7</v>
      </c>
    </row>
    <row r="58" s="356" customFormat="1" ht="15.75" spans="1:13">
      <c r="A58" s="392" t="s">
        <v>965</v>
      </c>
      <c r="B58" s="400" t="s">
        <v>185</v>
      </c>
      <c r="C58" s="395">
        <v>10</v>
      </c>
      <c r="D58" s="396"/>
      <c r="E58" s="396"/>
      <c r="F58" s="397"/>
      <c r="G58" s="395">
        <v>-12</v>
      </c>
      <c r="H58" s="398">
        <v>-1</v>
      </c>
      <c r="I58" s="394">
        <v>10</v>
      </c>
      <c r="J58" s="394">
        <v>10</v>
      </c>
      <c r="K58" s="396">
        <f t="shared" si="0"/>
        <v>10</v>
      </c>
      <c r="L58" s="411" t="str">
        <f t="shared" si="1"/>
        <v/>
      </c>
      <c r="M58" s="410">
        <f t="shared" si="3"/>
        <v>7</v>
      </c>
    </row>
    <row r="59" s="356" customFormat="1" ht="15.75" spans="1:13">
      <c r="A59" s="392" t="s">
        <v>966</v>
      </c>
      <c r="B59" s="393" t="s">
        <v>186</v>
      </c>
      <c r="C59" s="395">
        <v>114</v>
      </c>
      <c r="D59" s="396">
        <v>87</v>
      </c>
      <c r="E59" s="396">
        <v>67</v>
      </c>
      <c r="F59" s="397">
        <v>0.770114942528736</v>
      </c>
      <c r="G59" s="395">
        <v>1</v>
      </c>
      <c r="H59" s="398">
        <v>0.0151515151515152</v>
      </c>
      <c r="I59" s="394">
        <v>114</v>
      </c>
      <c r="J59" s="394"/>
      <c r="K59" s="396">
        <f t="shared" si="0"/>
        <v>-87</v>
      </c>
      <c r="L59" s="411">
        <f t="shared" si="1"/>
        <v>-1</v>
      </c>
      <c r="M59" s="410">
        <f t="shared" si="3"/>
        <v>7</v>
      </c>
    </row>
    <row r="60" s="356" customFormat="1" ht="15.75" spans="1:13">
      <c r="A60" s="392" t="s">
        <v>967</v>
      </c>
      <c r="B60" s="399" t="s">
        <v>187</v>
      </c>
      <c r="C60" s="395">
        <v>19</v>
      </c>
      <c r="D60" s="396"/>
      <c r="E60" s="396"/>
      <c r="F60" s="397"/>
      <c r="G60" s="395">
        <v>-45</v>
      </c>
      <c r="H60" s="398">
        <v>-1</v>
      </c>
      <c r="I60" s="394">
        <v>269</v>
      </c>
      <c r="J60" s="394">
        <v>19</v>
      </c>
      <c r="K60" s="396">
        <f t="shared" si="0"/>
        <v>19</v>
      </c>
      <c r="L60" s="411" t="str">
        <f t="shared" si="1"/>
        <v/>
      </c>
      <c r="M60" s="410">
        <f t="shared" si="3"/>
        <v>7</v>
      </c>
    </row>
    <row r="61" s="356" customFormat="1" ht="15.75" spans="1:13">
      <c r="A61" s="392" t="s">
        <v>968</v>
      </c>
      <c r="B61" s="399" t="s">
        <v>162</v>
      </c>
      <c r="C61" s="395"/>
      <c r="D61" s="396">
        <v>13</v>
      </c>
      <c r="E61" s="396">
        <v>13</v>
      </c>
      <c r="F61" s="397">
        <v>1</v>
      </c>
      <c r="G61" s="395">
        <v>13</v>
      </c>
      <c r="H61" s="398"/>
      <c r="I61" s="394">
        <v>24</v>
      </c>
      <c r="J61" s="394"/>
      <c r="K61" s="396">
        <f t="shared" si="0"/>
        <v>-13</v>
      </c>
      <c r="L61" s="411">
        <f t="shared" si="1"/>
        <v>-1</v>
      </c>
      <c r="M61" s="410">
        <f t="shared" si="3"/>
        <v>7</v>
      </c>
    </row>
    <row r="62" s="356" customFormat="1" ht="15.75" spans="1:13">
      <c r="A62" s="392" t="s">
        <v>969</v>
      </c>
      <c r="B62" s="399" t="s">
        <v>188</v>
      </c>
      <c r="C62" s="395">
        <v>857</v>
      </c>
      <c r="D62" s="396">
        <v>289</v>
      </c>
      <c r="E62" s="396">
        <v>282</v>
      </c>
      <c r="F62" s="397">
        <v>0.975778546712803</v>
      </c>
      <c r="G62" s="395">
        <v>200</v>
      </c>
      <c r="H62" s="398">
        <v>2.4390243902439</v>
      </c>
      <c r="I62" s="394">
        <v>139</v>
      </c>
      <c r="J62" s="394">
        <v>19</v>
      </c>
      <c r="K62" s="396">
        <f t="shared" si="0"/>
        <v>-270</v>
      </c>
      <c r="L62" s="411">
        <f t="shared" si="1"/>
        <v>-0.934256055363322</v>
      </c>
      <c r="M62" s="410">
        <f t="shared" si="3"/>
        <v>7</v>
      </c>
    </row>
    <row r="63" s="356" customFormat="1" ht="15.75" spans="1:13">
      <c r="A63" s="401" t="s">
        <v>970</v>
      </c>
      <c r="B63" s="390" t="s">
        <v>189</v>
      </c>
      <c r="C63" s="391">
        <v>1216</v>
      </c>
      <c r="D63" s="391">
        <v>1042</v>
      </c>
      <c r="E63" s="391">
        <v>1030</v>
      </c>
      <c r="F63" s="387">
        <v>0.988483685220729</v>
      </c>
      <c r="G63" s="391">
        <v>310</v>
      </c>
      <c r="H63" s="388">
        <v>0.430555555555556</v>
      </c>
      <c r="I63" s="391">
        <v>808</v>
      </c>
      <c r="J63" s="391">
        <v>58</v>
      </c>
      <c r="K63" s="386">
        <f t="shared" si="0"/>
        <v>-984</v>
      </c>
      <c r="L63" s="409">
        <f t="shared" si="1"/>
        <v>-0.944337811900192</v>
      </c>
      <c r="M63" s="410">
        <f t="shared" si="3"/>
        <v>5</v>
      </c>
    </row>
    <row r="64" s="356" customFormat="1" ht="15.75" spans="1:13">
      <c r="A64" s="392" t="s">
        <v>971</v>
      </c>
      <c r="B64" s="393" t="s">
        <v>153</v>
      </c>
      <c r="C64" s="395">
        <v>18</v>
      </c>
      <c r="D64" s="395">
        <v>4</v>
      </c>
      <c r="E64" s="396">
        <v>3</v>
      </c>
      <c r="F64" s="397">
        <v>0.75</v>
      </c>
      <c r="G64" s="395">
        <v>3</v>
      </c>
      <c r="H64" s="398"/>
      <c r="I64" s="394" t="s">
        <v>156</v>
      </c>
      <c r="J64" s="394"/>
      <c r="K64" s="396">
        <f t="shared" si="0"/>
        <v>-4</v>
      </c>
      <c r="L64" s="411">
        <f t="shared" si="1"/>
        <v>-1</v>
      </c>
      <c r="M64" s="410">
        <f t="shared" si="3"/>
        <v>7</v>
      </c>
    </row>
    <row r="65" s="356" customFormat="1" ht="15.75" spans="1:13">
      <c r="A65" s="392" t="s">
        <v>972</v>
      </c>
      <c r="B65" s="393" t="s">
        <v>154</v>
      </c>
      <c r="C65" s="395">
        <v>4</v>
      </c>
      <c r="D65" s="396">
        <v>2</v>
      </c>
      <c r="E65" s="396">
        <v>2</v>
      </c>
      <c r="F65" s="397">
        <v>1</v>
      </c>
      <c r="G65" s="395">
        <v>1</v>
      </c>
      <c r="H65" s="398">
        <v>1</v>
      </c>
      <c r="I65" s="394" t="s">
        <v>156</v>
      </c>
      <c r="J65" s="394"/>
      <c r="K65" s="396">
        <f t="shared" si="0"/>
        <v>-2</v>
      </c>
      <c r="L65" s="411">
        <f t="shared" si="1"/>
        <v>-1</v>
      </c>
      <c r="M65" s="410">
        <f t="shared" si="3"/>
        <v>7</v>
      </c>
    </row>
    <row r="66" s="356" customFormat="1" ht="15.75" spans="1:13">
      <c r="A66" s="392" t="s">
        <v>973</v>
      </c>
      <c r="B66" s="393" t="s">
        <v>155</v>
      </c>
      <c r="C66" s="395"/>
      <c r="D66" s="396"/>
      <c r="E66" s="396"/>
      <c r="F66" s="397"/>
      <c r="G66" s="395">
        <v>0</v>
      </c>
      <c r="H66" s="398"/>
      <c r="I66" s="394" t="s">
        <v>156</v>
      </c>
      <c r="J66" s="394"/>
      <c r="K66" s="396">
        <f t="shared" si="0"/>
        <v>0</v>
      </c>
      <c r="L66" s="411" t="str">
        <f t="shared" si="1"/>
        <v/>
      </c>
      <c r="M66" s="410">
        <f t="shared" si="3"/>
        <v>7</v>
      </c>
    </row>
    <row r="67" s="356" customFormat="1" ht="15.75" spans="1:13">
      <c r="A67" s="392" t="s">
        <v>974</v>
      </c>
      <c r="B67" s="393" t="s">
        <v>186</v>
      </c>
      <c r="C67" s="395">
        <v>26</v>
      </c>
      <c r="D67" s="396">
        <v>25</v>
      </c>
      <c r="E67" s="396">
        <v>25</v>
      </c>
      <c r="F67" s="397">
        <v>1</v>
      </c>
      <c r="G67" s="395">
        <v>25</v>
      </c>
      <c r="H67" s="398"/>
      <c r="I67" s="394" t="s">
        <v>156</v>
      </c>
      <c r="J67" s="394"/>
      <c r="K67" s="396">
        <f t="shared" si="0"/>
        <v>-25</v>
      </c>
      <c r="L67" s="411">
        <f t="shared" si="1"/>
        <v>-1</v>
      </c>
      <c r="M67" s="410">
        <f t="shared" si="3"/>
        <v>7</v>
      </c>
    </row>
    <row r="68" s="356" customFormat="1" ht="15.75" spans="1:13">
      <c r="A68" s="392" t="s">
        <v>975</v>
      </c>
      <c r="B68" s="393" t="s">
        <v>190</v>
      </c>
      <c r="C68" s="395"/>
      <c r="D68" s="396"/>
      <c r="E68" s="396"/>
      <c r="F68" s="397"/>
      <c r="G68" s="395">
        <v>0</v>
      </c>
      <c r="H68" s="398"/>
      <c r="I68" s="394">
        <v>750</v>
      </c>
      <c r="J68" s="394"/>
      <c r="K68" s="396">
        <f t="shared" si="0"/>
        <v>0</v>
      </c>
      <c r="L68" s="411" t="str">
        <f t="shared" si="1"/>
        <v/>
      </c>
      <c r="M68" s="410">
        <f t="shared" si="3"/>
        <v>7</v>
      </c>
    </row>
    <row r="69" s="356" customFormat="1" ht="15.75" spans="1:13">
      <c r="A69" s="392" t="s">
        <v>976</v>
      </c>
      <c r="B69" s="399" t="s">
        <v>162</v>
      </c>
      <c r="C69" s="395"/>
      <c r="D69" s="396"/>
      <c r="E69" s="396"/>
      <c r="F69" s="397"/>
      <c r="G69" s="395">
        <v>0</v>
      </c>
      <c r="H69" s="398"/>
      <c r="I69" s="394" t="s">
        <v>156</v>
      </c>
      <c r="J69" s="394"/>
      <c r="K69" s="396">
        <f t="shared" si="0"/>
        <v>0</v>
      </c>
      <c r="L69" s="411" t="str">
        <f t="shared" si="1"/>
        <v/>
      </c>
      <c r="M69" s="410">
        <f t="shared" si="3"/>
        <v>7</v>
      </c>
    </row>
    <row r="70" s="356" customFormat="1" ht="15.75" spans="1:13">
      <c r="A70" s="392" t="s">
        <v>977</v>
      </c>
      <c r="B70" s="399" t="s">
        <v>191</v>
      </c>
      <c r="C70" s="395">
        <v>1168</v>
      </c>
      <c r="D70" s="396">
        <v>1011</v>
      </c>
      <c r="E70" s="396">
        <v>1000</v>
      </c>
      <c r="F70" s="397">
        <v>0.989119683481701</v>
      </c>
      <c r="G70" s="395">
        <v>281</v>
      </c>
      <c r="H70" s="398">
        <v>0.390820584144645</v>
      </c>
      <c r="I70" s="394">
        <v>58</v>
      </c>
      <c r="J70" s="394">
        <v>58</v>
      </c>
      <c r="K70" s="396">
        <f t="shared" si="0"/>
        <v>-953</v>
      </c>
      <c r="L70" s="411">
        <f t="shared" si="1"/>
        <v>-0.942631058358061</v>
      </c>
      <c r="M70" s="410">
        <f t="shared" si="3"/>
        <v>7</v>
      </c>
    </row>
    <row r="71" s="356" customFormat="1" ht="15.75" spans="1:13">
      <c r="A71" s="401" t="s">
        <v>978</v>
      </c>
      <c r="B71" s="390" t="s">
        <v>192</v>
      </c>
      <c r="C71" s="391">
        <v>259</v>
      </c>
      <c r="D71" s="391">
        <v>239</v>
      </c>
      <c r="E71" s="391">
        <v>233</v>
      </c>
      <c r="F71" s="387">
        <v>0.97489539748954</v>
      </c>
      <c r="G71" s="391">
        <v>-15</v>
      </c>
      <c r="H71" s="388">
        <v>-0.0604838709677419</v>
      </c>
      <c r="I71" s="391">
        <v>226</v>
      </c>
      <c r="J71" s="391">
        <v>0</v>
      </c>
      <c r="K71" s="386">
        <f t="shared" ref="K71:K134" si="4">IFERROR(J71-D71,"")</f>
        <v>-239</v>
      </c>
      <c r="L71" s="409">
        <f t="shared" ref="L71:L134" si="5">IFERROR(K71/D71,"")</f>
        <v>-1</v>
      </c>
      <c r="M71" s="410">
        <f t="shared" si="3"/>
        <v>5</v>
      </c>
    </row>
    <row r="72" s="356" customFormat="1" ht="15.75" spans="1:13">
      <c r="A72" s="392" t="s">
        <v>979</v>
      </c>
      <c r="B72" s="393" t="s">
        <v>153</v>
      </c>
      <c r="C72" s="395">
        <v>210</v>
      </c>
      <c r="D72" s="396">
        <v>210</v>
      </c>
      <c r="E72" s="396">
        <v>204</v>
      </c>
      <c r="F72" s="397">
        <v>0.971428571428571</v>
      </c>
      <c r="G72" s="395">
        <v>20</v>
      </c>
      <c r="H72" s="398">
        <v>0.108695652173913</v>
      </c>
      <c r="I72" s="394">
        <v>200</v>
      </c>
      <c r="J72" s="394"/>
      <c r="K72" s="396">
        <f t="shared" si="4"/>
        <v>-210</v>
      </c>
      <c r="L72" s="411">
        <f t="shared" si="5"/>
        <v>-1</v>
      </c>
      <c r="M72" s="410">
        <f t="shared" ref="M72:M103" si="6">LEN(A72)</f>
        <v>7</v>
      </c>
    </row>
    <row r="73" s="356" customFormat="1" ht="15.75" spans="1:13">
      <c r="A73" s="392" t="s">
        <v>980</v>
      </c>
      <c r="B73" s="393" t="s">
        <v>154</v>
      </c>
      <c r="C73" s="395"/>
      <c r="D73" s="396"/>
      <c r="E73" s="396"/>
      <c r="F73" s="397"/>
      <c r="G73" s="395"/>
      <c r="H73" s="398">
        <v>0</v>
      </c>
      <c r="I73" s="394">
        <v>24</v>
      </c>
      <c r="J73" s="394"/>
      <c r="K73" s="396">
        <f t="shared" si="4"/>
        <v>0</v>
      </c>
      <c r="L73" s="411" t="str">
        <f t="shared" si="5"/>
        <v/>
      </c>
      <c r="M73" s="410">
        <f t="shared" si="6"/>
        <v>7</v>
      </c>
    </row>
    <row r="74" s="356" customFormat="1" ht="15.75" spans="1:13">
      <c r="A74" s="392" t="s">
        <v>981</v>
      </c>
      <c r="B74" s="393" t="s">
        <v>155</v>
      </c>
      <c r="C74" s="395"/>
      <c r="D74" s="396"/>
      <c r="E74" s="396"/>
      <c r="F74" s="397"/>
      <c r="G74" s="395"/>
      <c r="H74" s="398"/>
      <c r="I74" s="394" t="s">
        <v>156</v>
      </c>
      <c r="J74" s="394"/>
      <c r="K74" s="396">
        <f t="shared" si="4"/>
        <v>0</v>
      </c>
      <c r="L74" s="411" t="str">
        <f t="shared" si="5"/>
        <v/>
      </c>
      <c r="M74" s="410">
        <f t="shared" si="6"/>
        <v>7</v>
      </c>
    </row>
    <row r="75" s="356" customFormat="1" ht="15.75" spans="1:13">
      <c r="A75" s="392" t="s">
        <v>982</v>
      </c>
      <c r="B75" s="412" t="s">
        <v>193</v>
      </c>
      <c r="C75" s="395">
        <v>28</v>
      </c>
      <c r="D75" s="396">
        <v>16</v>
      </c>
      <c r="E75" s="396">
        <v>16</v>
      </c>
      <c r="F75" s="397">
        <v>1</v>
      </c>
      <c r="G75" s="395">
        <v>-16</v>
      </c>
      <c r="H75" s="398">
        <v>-0.5</v>
      </c>
      <c r="I75" s="394" t="s">
        <v>156</v>
      </c>
      <c r="J75" s="394"/>
      <c r="K75" s="396">
        <f t="shared" si="4"/>
        <v>-16</v>
      </c>
      <c r="L75" s="411">
        <f t="shared" si="5"/>
        <v>-1</v>
      </c>
      <c r="M75" s="410">
        <f t="shared" si="6"/>
        <v>7</v>
      </c>
    </row>
    <row r="76" s="356" customFormat="1" ht="15.75" spans="1:13">
      <c r="A76" s="392" t="s">
        <v>983</v>
      </c>
      <c r="B76" s="399" t="s">
        <v>194</v>
      </c>
      <c r="C76" s="395"/>
      <c r="D76" s="396"/>
      <c r="E76" s="396"/>
      <c r="F76" s="397"/>
      <c r="G76" s="395">
        <v>0</v>
      </c>
      <c r="H76" s="398"/>
      <c r="I76" s="394" t="s">
        <v>156</v>
      </c>
      <c r="J76" s="394"/>
      <c r="K76" s="396">
        <f t="shared" si="4"/>
        <v>0</v>
      </c>
      <c r="L76" s="411" t="str">
        <f t="shared" si="5"/>
        <v/>
      </c>
      <c r="M76" s="410">
        <f t="shared" si="6"/>
        <v>7</v>
      </c>
    </row>
    <row r="77" s="356" customFormat="1" ht="15.75" spans="1:13">
      <c r="A77" s="392" t="s">
        <v>984</v>
      </c>
      <c r="B77" s="399" t="s">
        <v>186</v>
      </c>
      <c r="C77" s="395">
        <v>5</v>
      </c>
      <c r="D77" s="396">
        <v>3</v>
      </c>
      <c r="E77" s="396">
        <v>3</v>
      </c>
      <c r="F77" s="397">
        <v>1</v>
      </c>
      <c r="G77" s="395">
        <v>-3</v>
      </c>
      <c r="H77" s="398"/>
      <c r="I77" s="394" t="s">
        <v>156</v>
      </c>
      <c r="J77" s="394"/>
      <c r="K77" s="396">
        <f t="shared" si="4"/>
        <v>-3</v>
      </c>
      <c r="L77" s="411">
        <f t="shared" si="5"/>
        <v>-1</v>
      </c>
      <c r="M77" s="410">
        <f t="shared" si="6"/>
        <v>7</v>
      </c>
    </row>
    <row r="78" s="356" customFormat="1" ht="15.75" spans="1:13">
      <c r="A78" s="392" t="s">
        <v>985</v>
      </c>
      <c r="B78" s="399" t="s">
        <v>162</v>
      </c>
      <c r="C78" s="395"/>
      <c r="D78" s="396"/>
      <c r="E78" s="396"/>
      <c r="F78" s="397"/>
      <c r="G78" s="395"/>
      <c r="H78" s="398"/>
      <c r="I78" s="394" t="s">
        <v>156</v>
      </c>
      <c r="J78" s="394"/>
      <c r="K78" s="396">
        <f t="shared" si="4"/>
        <v>0</v>
      </c>
      <c r="L78" s="411" t="str">
        <f t="shared" si="5"/>
        <v/>
      </c>
      <c r="M78" s="410">
        <f t="shared" si="6"/>
        <v>7</v>
      </c>
    </row>
    <row r="79" s="356" customFormat="1" ht="15.75" spans="1:13">
      <c r="A79" s="392" t="s">
        <v>986</v>
      </c>
      <c r="B79" s="400" t="s">
        <v>195</v>
      </c>
      <c r="C79" s="395">
        <v>16</v>
      </c>
      <c r="D79" s="396">
        <v>10</v>
      </c>
      <c r="E79" s="396">
        <v>10</v>
      </c>
      <c r="F79" s="397">
        <v>1</v>
      </c>
      <c r="G79" s="395">
        <v>-7</v>
      </c>
      <c r="H79" s="398">
        <v>-0.411764705882353</v>
      </c>
      <c r="I79" s="394">
        <v>2</v>
      </c>
      <c r="J79" s="394"/>
      <c r="K79" s="396">
        <f t="shared" si="4"/>
        <v>-10</v>
      </c>
      <c r="L79" s="411">
        <f t="shared" si="5"/>
        <v>-1</v>
      </c>
      <c r="M79" s="410">
        <f t="shared" si="6"/>
        <v>7</v>
      </c>
    </row>
    <row r="80" s="356" customFormat="1" ht="15.75" spans="1:13">
      <c r="A80" s="401" t="s">
        <v>987</v>
      </c>
      <c r="B80" s="390" t="s">
        <v>196</v>
      </c>
      <c r="C80" s="391">
        <v>1484</v>
      </c>
      <c r="D80" s="391">
        <v>1773</v>
      </c>
      <c r="E80" s="391">
        <v>1704</v>
      </c>
      <c r="F80" s="387">
        <v>0.961082910321489</v>
      </c>
      <c r="G80" s="391">
        <v>565</v>
      </c>
      <c r="H80" s="388">
        <v>0.496049165935031</v>
      </c>
      <c r="I80" s="391">
        <v>1137</v>
      </c>
      <c r="J80" s="391">
        <v>0</v>
      </c>
      <c r="K80" s="386">
        <f t="shared" si="4"/>
        <v>-1773</v>
      </c>
      <c r="L80" s="409">
        <f t="shared" si="5"/>
        <v>-1</v>
      </c>
      <c r="M80" s="410">
        <f t="shared" si="6"/>
        <v>5</v>
      </c>
    </row>
    <row r="81" s="356" customFormat="1" ht="15.75" spans="1:13">
      <c r="A81" s="392" t="s">
        <v>988</v>
      </c>
      <c r="B81" s="393" t="s">
        <v>153</v>
      </c>
      <c r="C81" s="395">
        <v>1079</v>
      </c>
      <c r="D81" s="396">
        <v>1055</v>
      </c>
      <c r="E81" s="396">
        <v>1005</v>
      </c>
      <c r="F81" s="397">
        <v>0.95260663507109</v>
      </c>
      <c r="G81" s="395">
        <v>93</v>
      </c>
      <c r="H81" s="398">
        <v>0.101973684210526</v>
      </c>
      <c r="I81" s="394">
        <v>877</v>
      </c>
      <c r="J81" s="394"/>
      <c r="K81" s="396">
        <f t="shared" si="4"/>
        <v>-1055</v>
      </c>
      <c r="L81" s="411">
        <f t="shared" si="5"/>
        <v>-1</v>
      </c>
      <c r="M81" s="410">
        <f t="shared" si="6"/>
        <v>7</v>
      </c>
    </row>
    <row r="82" s="356" customFormat="1" ht="15.75" spans="1:13">
      <c r="A82" s="392" t="s">
        <v>989</v>
      </c>
      <c r="B82" s="393" t="s">
        <v>154</v>
      </c>
      <c r="C82" s="395">
        <v>289</v>
      </c>
      <c r="D82" s="396">
        <v>223</v>
      </c>
      <c r="E82" s="396">
        <v>204</v>
      </c>
      <c r="F82" s="397">
        <v>0.914798206278027</v>
      </c>
      <c r="G82" s="395">
        <v>29</v>
      </c>
      <c r="H82" s="398">
        <v>0.165714285714286</v>
      </c>
      <c r="I82" s="394">
        <v>189</v>
      </c>
      <c r="J82" s="394"/>
      <c r="K82" s="396">
        <f t="shared" si="4"/>
        <v>-223</v>
      </c>
      <c r="L82" s="411">
        <f t="shared" si="5"/>
        <v>-1</v>
      </c>
      <c r="M82" s="410">
        <f t="shared" si="6"/>
        <v>7</v>
      </c>
    </row>
    <row r="83" s="356" customFormat="1" ht="15.75" spans="1:13">
      <c r="A83" s="392" t="s">
        <v>990</v>
      </c>
      <c r="B83" s="393" t="s">
        <v>155</v>
      </c>
      <c r="C83" s="395"/>
      <c r="D83" s="396"/>
      <c r="E83" s="396"/>
      <c r="F83" s="397"/>
      <c r="G83" s="395">
        <v>0</v>
      </c>
      <c r="H83" s="398"/>
      <c r="I83" s="394" t="s">
        <v>156</v>
      </c>
      <c r="J83" s="394"/>
      <c r="K83" s="396">
        <f t="shared" si="4"/>
        <v>0</v>
      </c>
      <c r="L83" s="411" t="str">
        <f t="shared" si="5"/>
        <v/>
      </c>
      <c r="M83" s="410">
        <f t="shared" si="6"/>
        <v>7</v>
      </c>
    </row>
    <row r="84" s="356" customFormat="1" ht="15.75" spans="1:13">
      <c r="A84" s="392" t="s">
        <v>991</v>
      </c>
      <c r="B84" s="399" t="s">
        <v>197</v>
      </c>
      <c r="C84" s="395"/>
      <c r="D84" s="396"/>
      <c r="E84" s="396"/>
      <c r="F84" s="397"/>
      <c r="G84" s="395">
        <v>0</v>
      </c>
      <c r="H84" s="398"/>
      <c r="I84" s="394" t="s">
        <v>156</v>
      </c>
      <c r="J84" s="394"/>
      <c r="K84" s="396">
        <f t="shared" si="4"/>
        <v>0</v>
      </c>
      <c r="L84" s="411" t="str">
        <f t="shared" si="5"/>
        <v/>
      </c>
      <c r="M84" s="410">
        <f t="shared" si="6"/>
        <v>7</v>
      </c>
    </row>
    <row r="85" s="356" customFormat="1" ht="15.75" spans="1:13">
      <c r="A85" s="392" t="s">
        <v>992</v>
      </c>
      <c r="B85" s="399" t="s">
        <v>198</v>
      </c>
      <c r="C85" s="395"/>
      <c r="D85" s="396"/>
      <c r="E85" s="396"/>
      <c r="F85" s="397"/>
      <c r="G85" s="395">
        <v>0</v>
      </c>
      <c r="H85" s="398"/>
      <c r="I85" s="394" t="s">
        <v>156</v>
      </c>
      <c r="J85" s="394"/>
      <c r="K85" s="396">
        <f t="shared" si="4"/>
        <v>0</v>
      </c>
      <c r="L85" s="411" t="str">
        <f t="shared" si="5"/>
        <v/>
      </c>
      <c r="M85" s="410">
        <f t="shared" si="6"/>
        <v>7</v>
      </c>
    </row>
    <row r="86" s="356" customFormat="1" ht="15.75" spans="1:13">
      <c r="A86" s="392" t="s">
        <v>993</v>
      </c>
      <c r="B86" s="399" t="s">
        <v>199</v>
      </c>
      <c r="C86" s="395">
        <v>16</v>
      </c>
      <c r="D86" s="396">
        <v>16</v>
      </c>
      <c r="E86" s="396">
        <v>16</v>
      </c>
      <c r="F86" s="397">
        <v>1</v>
      </c>
      <c r="G86" s="395">
        <v>-10</v>
      </c>
      <c r="H86" s="398"/>
      <c r="I86" s="394">
        <v>20</v>
      </c>
      <c r="J86" s="394"/>
      <c r="K86" s="396">
        <f t="shared" si="4"/>
        <v>-16</v>
      </c>
      <c r="L86" s="411">
        <f t="shared" si="5"/>
        <v>-1</v>
      </c>
      <c r="M86" s="410">
        <f t="shared" si="6"/>
        <v>7</v>
      </c>
    </row>
    <row r="87" s="356" customFormat="1" ht="15.75" spans="1:13">
      <c r="A87" s="392" t="s">
        <v>994</v>
      </c>
      <c r="B87" s="393" t="s">
        <v>162</v>
      </c>
      <c r="C87" s="395"/>
      <c r="D87" s="396"/>
      <c r="E87" s="396"/>
      <c r="F87" s="397"/>
      <c r="G87" s="395">
        <v>0</v>
      </c>
      <c r="H87" s="388"/>
      <c r="I87" s="394" t="s">
        <v>156</v>
      </c>
      <c r="J87" s="394"/>
      <c r="K87" s="396">
        <f t="shared" si="4"/>
        <v>0</v>
      </c>
      <c r="L87" s="411" t="str">
        <f t="shared" si="5"/>
        <v/>
      </c>
      <c r="M87" s="410">
        <f t="shared" si="6"/>
        <v>7</v>
      </c>
    </row>
    <row r="88" s="356" customFormat="1" ht="15.75" spans="1:13">
      <c r="A88" s="392" t="s">
        <v>995</v>
      </c>
      <c r="B88" s="393" t="s">
        <v>200</v>
      </c>
      <c r="C88" s="395">
        <v>100</v>
      </c>
      <c r="D88" s="396">
        <v>479</v>
      </c>
      <c r="E88" s="396">
        <v>479</v>
      </c>
      <c r="F88" s="397">
        <v>1</v>
      </c>
      <c r="G88" s="395">
        <v>453</v>
      </c>
      <c r="H88" s="398">
        <v>17.4230769230769</v>
      </c>
      <c r="I88" s="394">
        <v>51</v>
      </c>
      <c r="J88" s="394"/>
      <c r="K88" s="396">
        <f t="shared" si="4"/>
        <v>-479</v>
      </c>
      <c r="L88" s="411">
        <f t="shared" si="5"/>
        <v>-1</v>
      </c>
      <c r="M88" s="410">
        <f t="shared" si="6"/>
        <v>7</v>
      </c>
    </row>
    <row r="89" s="356" customFormat="1" ht="15.75" spans="1:13">
      <c r="A89" s="401" t="s">
        <v>996</v>
      </c>
      <c r="B89" s="390" t="s">
        <v>201</v>
      </c>
      <c r="C89" s="391">
        <v>140</v>
      </c>
      <c r="D89" s="391">
        <v>87</v>
      </c>
      <c r="E89" s="391">
        <v>79</v>
      </c>
      <c r="F89" s="387">
        <v>0.908045977011494</v>
      </c>
      <c r="G89" s="391">
        <v>28</v>
      </c>
      <c r="H89" s="388">
        <v>0.549019607843137</v>
      </c>
      <c r="I89" s="391">
        <v>0</v>
      </c>
      <c r="J89" s="391">
        <v>0</v>
      </c>
      <c r="K89" s="386">
        <f t="shared" si="4"/>
        <v>-87</v>
      </c>
      <c r="L89" s="409">
        <f t="shared" si="5"/>
        <v>-1</v>
      </c>
      <c r="M89" s="410">
        <f t="shared" si="6"/>
        <v>5</v>
      </c>
    </row>
    <row r="90" s="356" customFormat="1" ht="15.75" spans="1:13">
      <c r="A90" s="392" t="s">
        <v>997</v>
      </c>
      <c r="B90" s="393" t="s">
        <v>153</v>
      </c>
      <c r="C90" s="395"/>
      <c r="D90" s="396"/>
      <c r="E90" s="396"/>
      <c r="F90" s="397"/>
      <c r="G90" s="395">
        <v>-4</v>
      </c>
      <c r="H90" s="398">
        <v>-1</v>
      </c>
      <c r="I90" s="394" t="s">
        <v>156</v>
      </c>
      <c r="J90" s="394"/>
      <c r="K90" s="396">
        <f t="shared" si="4"/>
        <v>0</v>
      </c>
      <c r="L90" s="411" t="str">
        <f t="shared" si="5"/>
        <v/>
      </c>
      <c r="M90" s="410">
        <f t="shared" si="6"/>
        <v>7</v>
      </c>
    </row>
    <row r="91" s="356" customFormat="1" ht="15.75" spans="1:13">
      <c r="A91" s="392" t="s">
        <v>998</v>
      </c>
      <c r="B91" s="393" t="s">
        <v>154</v>
      </c>
      <c r="C91" s="395"/>
      <c r="D91" s="396"/>
      <c r="E91" s="396"/>
      <c r="F91" s="397"/>
      <c r="G91" s="395">
        <v>0</v>
      </c>
      <c r="H91" s="398"/>
      <c r="I91" s="394" t="s">
        <v>156</v>
      </c>
      <c r="J91" s="394"/>
      <c r="K91" s="396">
        <f t="shared" si="4"/>
        <v>0</v>
      </c>
      <c r="L91" s="411" t="str">
        <f t="shared" si="5"/>
        <v/>
      </c>
      <c r="M91" s="410">
        <f t="shared" si="6"/>
        <v>7</v>
      </c>
    </row>
    <row r="92" s="356" customFormat="1" ht="15.75" spans="1:13">
      <c r="A92" s="392" t="s">
        <v>999</v>
      </c>
      <c r="B92" s="393" t="s">
        <v>155</v>
      </c>
      <c r="C92" s="395"/>
      <c r="D92" s="396"/>
      <c r="E92" s="396"/>
      <c r="F92" s="397"/>
      <c r="G92" s="395"/>
      <c r="H92" s="398"/>
      <c r="I92" s="394" t="s">
        <v>156</v>
      </c>
      <c r="J92" s="394"/>
      <c r="K92" s="396">
        <f t="shared" si="4"/>
        <v>0</v>
      </c>
      <c r="L92" s="411" t="str">
        <f t="shared" si="5"/>
        <v/>
      </c>
      <c r="M92" s="410">
        <f t="shared" si="6"/>
        <v>7</v>
      </c>
    </row>
    <row r="93" s="356" customFormat="1" ht="15.75" spans="1:13">
      <c r="A93" s="392" t="s">
        <v>1000</v>
      </c>
      <c r="B93" s="393" t="s">
        <v>202</v>
      </c>
      <c r="C93" s="395">
        <v>140</v>
      </c>
      <c r="D93" s="396">
        <v>87</v>
      </c>
      <c r="E93" s="396">
        <v>79</v>
      </c>
      <c r="F93" s="397">
        <v>0.908045977011494</v>
      </c>
      <c r="G93" s="395">
        <v>32</v>
      </c>
      <c r="H93" s="398">
        <v>0.680851063829787</v>
      </c>
      <c r="I93" s="394" t="s">
        <v>156</v>
      </c>
      <c r="J93" s="394"/>
      <c r="K93" s="396">
        <f t="shared" si="4"/>
        <v>-87</v>
      </c>
      <c r="L93" s="411">
        <f t="shared" si="5"/>
        <v>-1</v>
      </c>
      <c r="M93" s="410">
        <f t="shared" si="6"/>
        <v>7</v>
      </c>
    </row>
    <row r="94" s="356" customFormat="1" ht="15.75" spans="1:13">
      <c r="A94" s="392" t="s">
        <v>1001</v>
      </c>
      <c r="B94" s="393" t="s">
        <v>162</v>
      </c>
      <c r="C94" s="395"/>
      <c r="D94" s="396"/>
      <c r="E94" s="396"/>
      <c r="F94" s="397"/>
      <c r="G94" s="395"/>
      <c r="H94" s="398"/>
      <c r="I94" s="394" t="s">
        <v>156</v>
      </c>
      <c r="J94" s="394"/>
      <c r="K94" s="396">
        <f t="shared" si="4"/>
        <v>0</v>
      </c>
      <c r="L94" s="411" t="str">
        <f t="shared" si="5"/>
        <v/>
      </c>
      <c r="M94" s="410">
        <f t="shared" si="6"/>
        <v>7</v>
      </c>
    </row>
    <row r="95" s="356" customFormat="1" ht="15.75" spans="1:13">
      <c r="A95" s="392" t="s">
        <v>1002</v>
      </c>
      <c r="B95" s="399" t="s">
        <v>203</v>
      </c>
      <c r="C95" s="395"/>
      <c r="D95" s="396"/>
      <c r="E95" s="396"/>
      <c r="F95" s="397"/>
      <c r="G95" s="395"/>
      <c r="H95" s="388"/>
      <c r="I95" s="394" t="s">
        <v>156</v>
      </c>
      <c r="J95" s="394"/>
      <c r="K95" s="396">
        <f t="shared" si="4"/>
        <v>0</v>
      </c>
      <c r="L95" s="411" t="str">
        <f t="shared" si="5"/>
        <v/>
      </c>
      <c r="M95" s="410">
        <f t="shared" si="6"/>
        <v>7</v>
      </c>
    </row>
    <row r="96" s="356" customFormat="1" ht="15.75" spans="1:13">
      <c r="A96" s="401" t="s">
        <v>1003</v>
      </c>
      <c r="B96" s="390" t="s">
        <v>204</v>
      </c>
      <c r="C96" s="413">
        <v>0</v>
      </c>
      <c r="D96" s="386"/>
      <c r="E96" s="413">
        <v>0</v>
      </c>
      <c r="F96" s="397"/>
      <c r="G96" s="413">
        <v>0</v>
      </c>
      <c r="H96" s="388"/>
      <c r="I96" s="413">
        <v>0</v>
      </c>
      <c r="J96" s="391">
        <v>0</v>
      </c>
      <c r="K96" s="386">
        <f t="shared" si="4"/>
        <v>0</v>
      </c>
      <c r="L96" s="409" t="str">
        <f t="shared" si="5"/>
        <v/>
      </c>
      <c r="M96" s="410">
        <f t="shared" si="6"/>
        <v>5</v>
      </c>
    </row>
    <row r="97" s="356" customFormat="1" ht="15.75" spans="1:13">
      <c r="A97" s="401" t="s">
        <v>1004</v>
      </c>
      <c r="B97" s="390" t="s">
        <v>205</v>
      </c>
      <c r="C97" s="391">
        <v>60</v>
      </c>
      <c r="D97" s="391">
        <v>10</v>
      </c>
      <c r="E97" s="391">
        <v>0</v>
      </c>
      <c r="F97" s="387">
        <v>0</v>
      </c>
      <c r="G97" s="391">
        <v>-12</v>
      </c>
      <c r="H97" s="388">
        <v>-1</v>
      </c>
      <c r="I97" s="391">
        <v>0</v>
      </c>
      <c r="J97" s="391">
        <v>0</v>
      </c>
      <c r="K97" s="386">
        <f t="shared" si="4"/>
        <v>-10</v>
      </c>
      <c r="L97" s="409">
        <f t="shared" si="5"/>
        <v>-1</v>
      </c>
      <c r="M97" s="410">
        <f t="shared" si="6"/>
        <v>5</v>
      </c>
    </row>
    <row r="98" s="356" customFormat="1" ht="15.75" spans="1:13">
      <c r="A98" s="392" t="s">
        <v>1005</v>
      </c>
      <c r="B98" s="393" t="s">
        <v>153</v>
      </c>
      <c r="C98" s="395"/>
      <c r="D98" s="395"/>
      <c r="E98" s="396"/>
      <c r="F98" s="397"/>
      <c r="G98" s="395"/>
      <c r="H98" s="398"/>
      <c r="I98" s="394" t="s">
        <v>156</v>
      </c>
      <c r="J98" s="394"/>
      <c r="K98" s="396">
        <f t="shared" si="4"/>
        <v>0</v>
      </c>
      <c r="L98" s="411" t="str">
        <f t="shared" si="5"/>
        <v/>
      </c>
      <c r="M98" s="410">
        <f t="shared" si="6"/>
        <v>7</v>
      </c>
    </row>
    <row r="99" s="356" customFormat="1" ht="15.75" spans="1:13">
      <c r="A99" s="392" t="s">
        <v>1006</v>
      </c>
      <c r="B99" s="393" t="s">
        <v>154</v>
      </c>
      <c r="C99" s="395">
        <v>60</v>
      </c>
      <c r="D99" s="395">
        <v>10</v>
      </c>
      <c r="E99" s="396"/>
      <c r="F99" s="397">
        <v>0</v>
      </c>
      <c r="G99" s="395">
        <v>-12</v>
      </c>
      <c r="H99" s="398"/>
      <c r="I99" s="394" t="s">
        <v>156</v>
      </c>
      <c r="J99" s="394"/>
      <c r="K99" s="396">
        <f t="shared" si="4"/>
        <v>-10</v>
      </c>
      <c r="L99" s="411">
        <f t="shared" si="5"/>
        <v>-1</v>
      </c>
      <c r="M99" s="410">
        <f t="shared" si="6"/>
        <v>7</v>
      </c>
    </row>
    <row r="100" s="356" customFormat="1" ht="15.75" spans="1:13">
      <c r="A100" s="392" t="s">
        <v>1007</v>
      </c>
      <c r="B100" s="399" t="s">
        <v>155</v>
      </c>
      <c r="C100" s="395"/>
      <c r="D100" s="395"/>
      <c r="E100" s="396"/>
      <c r="F100" s="397"/>
      <c r="G100" s="395"/>
      <c r="H100" s="398"/>
      <c r="I100" s="394" t="s">
        <v>156</v>
      </c>
      <c r="J100" s="394"/>
      <c r="K100" s="396">
        <f t="shared" si="4"/>
        <v>0</v>
      </c>
      <c r="L100" s="411" t="str">
        <f t="shared" si="5"/>
        <v/>
      </c>
      <c r="M100" s="410">
        <f t="shared" si="6"/>
        <v>7</v>
      </c>
    </row>
    <row r="101" s="356" customFormat="1" ht="15.75" spans="1:13">
      <c r="A101" s="392" t="s">
        <v>1008</v>
      </c>
      <c r="B101" s="400" t="s">
        <v>206</v>
      </c>
      <c r="C101" s="395"/>
      <c r="D101" s="395"/>
      <c r="E101" s="396"/>
      <c r="F101" s="397"/>
      <c r="G101" s="395">
        <v>0</v>
      </c>
      <c r="H101" s="398"/>
      <c r="I101" s="394" t="s">
        <v>156</v>
      </c>
      <c r="J101" s="394"/>
      <c r="K101" s="396">
        <f t="shared" si="4"/>
        <v>0</v>
      </c>
      <c r="L101" s="411" t="str">
        <f t="shared" si="5"/>
        <v/>
      </c>
      <c r="M101" s="410">
        <f t="shared" si="6"/>
        <v>7</v>
      </c>
    </row>
    <row r="102" s="356" customFormat="1" ht="15.75" spans="1:13">
      <c r="A102" s="401" t="s">
        <v>1009</v>
      </c>
      <c r="B102" s="390" t="s">
        <v>207</v>
      </c>
      <c r="C102" s="391">
        <v>0</v>
      </c>
      <c r="D102" s="391">
        <v>0</v>
      </c>
      <c r="E102" s="391">
        <v>0</v>
      </c>
      <c r="F102" s="387"/>
      <c r="G102" s="391">
        <v>-2</v>
      </c>
      <c r="H102" s="388">
        <v>-1</v>
      </c>
      <c r="I102" s="391">
        <v>0</v>
      </c>
      <c r="J102" s="391">
        <v>0</v>
      </c>
      <c r="K102" s="386">
        <f t="shared" si="4"/>
        <v>0</v>
      </c>
      <c r="L102" s="409" t="str">
        <f t="shared" si="5"/>
        <v/>
      </c>
      <c r="M102" s="410">
        <f t="shared" si="6"/>
        <v>5</v>
      </c>
    </row>
    <row r="103" s="356" customFormat="1" ht="15.75" spans="1:13">
      <c r="A103" s="392" t="s">
        <v>1010</v>
      </c>
      <c r="B103" s="400" t="s">
        <v>208</v>
      </c>
      <c r="C103" s="395"/>
      <c r="D103" s="395"/>
      <c r="E103" s="396"/>
      <c r="F103" s="397"/>
      <c r="G103" s="395">
        <v>-2</v>
      </c>
      <c r="H103" s="398">
        <v>-1</v>
      </c>
      <c r="I103" s="394" t="s">
        <v>156</v>
      </c>
      <c r="J103" s="394"/>
      <c r="K103" s="396">
        <f t="shared" si="4"/>
        <v>0</v>
      </c>
      <c r="L103" s="411" t="str">
        <f t="shared" si="5"/>
        <v/>
      </c>
      <c r="M103" s="410">
        <f t="shared" si="6"/>
        <v>7</v>
      </c>
    </row>
    <row r="104" s="356" customFormat="1" ht="15.75" spans="1:13">
      <c r="A104" s="401" t="s">
        <v>1011</v>
      </c>
      <c r="B104" s="390" t="s">
        <v>209</v>
      </c>
      <c r="C104" s="391">
        <v>85</v>
      </c>
      <c r="D104" s="391">
        <v>147</v>
      </c>
      <c r="E104" s="391">
        <v>143</v>
      </c>
      <c r="F104" s="387">
        <v>0.972789115646258</v>
      </c>
      <c r="G104" s="391">
        <v>66</v>
      </c>
      <c r="H104" s="388">
        <v>0.857142857142857</v>
      </c>
      <c r="I104" s="391">
        <v>148</v>
      </c>
      <c r="J104" s="391">
        <v>0</v>
      </c>
      <c r="K104" s="386">
        <f t="shared" si="4"/>
        <v>-147</v>
      </c>
      <c r="L104" s="409">
        <f t="shared" si="5"/>
        <v>-1</v>
      </c>
      <c r="M104" s="410">
        <f t="shared" ref="M104:M151" si="7">LEN(A104)</f>
        <v>5</v>
      </c>
    </row>
    <row r="105" s="356" customFormat="1" ht="15.75" spans="1:13">
      <c r="A105" s="392" t="s">
        <v>1012</v>
      </c>
      <c r="B105" s="399" t="s">
        <v>153</v>
      </c>
      <c r="C105" s="395">
        <v>69</v>
      </c>
      <c r="D105" s="396">
        <v>83</v>
      </c>
      <c r="E105" s="396">
        <v>79</v>
      </c>
      <c r="F105" s="397">
        <v>0.951807228915663</v>
      </c>
      <c r="G105" s="395">
        <v>18</v>
      </c>
      <c r="H105" s="398">
        <v>0.295081967213115</v>
      </c>
      <c r="I105" s="394">
        <v>86</v>
      </c>
      <c r="J105" s="394"/>
      <c r="K105" s="396">
        <f t="shared" si="4"/>
        <v>-83</v>
      </c>
      <c r="L105" s="411">
        <f t="shared" si="5"/>
        <v>-1</v>
      </c>
      <c r="M105" s="410">
        <f t="shared" si="7"/>
        <v>7</v>
      </c>
    </row>
    <row r="106" s="356" customFormat="1" ht="15.75" spans="1:13">
      <c r="A106" s="392" t="s">
        <v>1013</v>
      </c>
      <c r="B106" s="399" t="s">
        <v>154</v>
      </c>
      <c r="C106" s="395">
        <v>16</v>
      </c>
      <c r="D106" s="396">
        <v>15</v>
      </c>
      <c r="E106" s="396">
        <v>15</v>
      </c>
      <c r="F106" s="397">
        <v>1</v>
      </c>
      <c r="G106" s="395">
        <v>-1</v>
      </c>
      <c r="H106" s="398"/>
      <c r="I106" s="394">
        <v>12</v>
      </c>
      <c r="J106" s="394"/>
      <c r="K106" s="396">
        <f t="shared" si="4"/>
        <v>-15</v>
      </c>
      <c r="L106" s="411">
        <f t="shared" si="5"/>
        <v>-1</v>
      </c>
      <c r="M106" s="410">
        <f t="shared" si="7"/>
        <v>7</v>
      </c>
    </row>
    <row r="107" s="356" customFormat="1" ht="15.75" spans="1:13">
      <c r="A107" s="392" t="s">
        <v>1014</v>
      </c>
      <c r="B107" s="393" t="s">
        <v>155</v>
      </c>
      <c r="C107" s="395"/>
      <c r="D107" s="395"/>
      <c r="E107" s="396"/>
      <c r="F107" s="397"/>
      <c r="G107" s="395">
        <v>0</v>
      </c>
      <c r="H107" s="398"/>
      <c r="I107" s="394" t="s">
        <v>156</v>
      </c>
      <c r="J107" s="394"/>
      <c r="K107" s="396">
        <f t="shared" si="4"/>
        <v>0</v>
      </c>
      <c r="L107" s="411" t="str">
        <f t="shared" si="5"/>
        <v/>
      </c>
      <c r="M107" s="410">
        <f t="shared" si="7"/>
        <v>7</v>
      </c>
    </row>
    <row r="108" s="356" customFormat="1" ht="15.75" spans="1:13">
      <c r="A108" s="392" t="s">
        <v>1015</v>
      </c>
      <c r="B108" s="402" t="s">
        <v>210</v>
      </c>
      <c r="C108" s="395"/>
      <c r="D108" s="395"/>
      <c r="E108" s="396"/>
      <c r="F108" s="397"/>
      <c r="G108" s="395">
        <v>0</v>
      </c>
      <c r="H108" s="398"/>
      <c r="I108" s="394" t="s">
        <v>156</v>
      </c>
      <c r="J108" s="394"/>
      <c r="K108" s="396">
        <f t="shared" si="4"/>
        <v>0</v>
      </c>
      <c r="L108" s="411" t="str">
        <f t="shared" si="5"/>
        <v/>
      </c>
      <c r="M108" s="410">
        <f t="shared" si="7"/>
        <v>7</v>
      </c>
    </row>
    <row r="109" s="356" customFormat="1" ht="15.75" spans="1:13">
      <c r="A109" s="392" t="s">
        <v>1016</v>
      </c>
      <c r="B109" s="393" t="s">
        <v>211</v>
      </c>
      <c r="C109" s="395"/>
      <c r="D109" s="395">
        <v>49</v>
      </c>
      <c r="E109" s="396">
        <v>49</v>
      </c>
      <c r="F109" s="397">
        <v>1</v>
      </c>
      <c r="G109" s="395">
        <v>49</v>
      </c>
      <c r="H109" s="398"/>
      <c r="I109" s="394">
        <v>50</v>
      </c>
      <c r="J109" s="394"/>
      <c r="K109" s="396">
        <f t="shared" si="4"/>
        <v>-49</v>
      </c>
      <c r="L109" s="411">
        <f t="shared" si="5"/>
        <v>-1</v>
      </c>
      <c r="M109" s="410">
        <f t="shared" si="7"/>
        <v>7</v>
      </c>
    </row>
    <row r="110" s="356" customFormat="1" ht="15.75" spans="1:13">
      <c r="A110" s="401" t="s">
        <v>1017</v>
      </c>
      <c r="B110" s="390" t="s">
        <v>212</v>
      </c>
      <c r="C110" s="391">
        <v>61</v>
      </c>
      <c r="D110" s="391">
        <v>61</v>
      </c>
      <c r="E110" s="391">
        <v>56</v>
      </c>
      <c r="F110" s="387">
        <v>0.918032786885246</v>
      </c>
      <c r="G110" s="391">
        <v>-19</v>
      </c>
      <c r="H110" s="388">
        <v>-0.253333333333333</v>
      </c>
      <c r="I110" s="391">
        <v>43</v>
      </c>
      <c r="J110" s="391">
        <v>0</v>
      </c>
      <c r="K110" s="386">
        <f t="shared" si="4"/>
        <v>-61</v>
      </c>
      <c r="L110" s="409">
        <f t="shared" si="5"/>
        <v>-1</v>
      </c>
      <c r="M110" s="410">
        <f t="shared" si="7"/>
        <v>5</v>
      </c>
    </row>
    <row r="111" s="356" customFormat="1" ht="15.75" spans="1:13">
      <c r="A111" s="392" t="s">
        <v>1018</v>
      </c>
      <c r="B111" s="399" t="s">
        <v>153</v>
      </c>
      <c r="C111" s="395">
        <v>52</v>
      </c>
      <c r="D111" s="396">
        <v>52</v>
      </c>
      <c r="E111" s="396">
        <v>47</v>
      </c>
      <c r="F111" s="397">
        <v>0.903846153846154</v>
      </c>
      <c r="G111" s="395">
        <v>-13</v>
      </c>
      <c r="H111" s="398">
        <v>-0.216666666666667</v>
      </c>
      <c r="I111" s="394">
        <v>42</v>
      </c>
      <c r="J111" s="394"/>
      <c r="K111" s="396">
        <f t="shared" si="4"/>
        <v>-52</v>
      </c>
      <c r="L111" s="411">
        <f t="shared" si="5"/>
        <v>-1</v>
      </c>
      <c r="M111" s="410">
        <f t="shared" si="7"/>
        <v>7</v>
      </c>
    </row>
    <row r="112" s="356" customFormat="1" ht="15.75" spans="1:13">
      <c r="A112" s="392" t="s">
        <v>1019</v>
      </c>
      <c r="B112" s="399" t="s">
        <v>154</v>
      </c>
      <c r="C112" s="395">
        <v>9</v>
      </c>
      <c r="D112" s="396">
        <v>9</v>
      </c>
      <c r="E112" s="396">
        <v>9</v>
      </c>
      <c r="F112" s="397">
        <v>1</v>
      </c>
      <c r="G112" s="395">
        <v>-6</v>
      </c>
      <c r="H112" s="398">
        <v>-0.4</v>
      </c>
      <c r="I112" s="394">
        <v>1</v>
      </c>
      <c r="J112" s="394"/>
      <c r="K112" s="396">
        <f t="shared" si="4"/>
        <v>-9</v>
      </c>
      <c r="L112" s="411">
        <f t="shared" si="5"/>
        <v>-1</v>
      </c>
      <c r="M112" s="410">
        <f t="shared" si="7"/>
        <v>7</v>
      </c>
    </row>
    <row r="113" s="356" customFormat="1" ht="15.75" spans="1:13">
      <c r="A113" s="392" t="s">
        <v>1020</v>
      </c>
      <c r="B113" s="400" t="s">
        <v>155</v>
      </c>
      <c r="C113" s="395"/>
      <c r="D113" s="395"/>
      <c r="E113" s="396"/>
      <c r="F113" s="397"/>
      <c r="G113" s="395"/>
      <c r="H113" s="398"/>
      <c r="I113" s="394" t="s">
        <v>156</v>
      </c>
      <c r="J113" s="394"/>
      <c r="K113" s="396">
        <f t="shared" si="4"/>
        <v>0</v>
      </c>
      <c r="L113" s="411" t="str">
        <f t="shared" si="5"/>
        <v/>
      </c>
      <c r="M113" s="410">
        <f t="shared" si="7"/>
        <v>7</v>
      </c>
    </row>
    <row r="114" s="356" customFormat="1" ht="15.75" spans="1:13">
      <c r="A114" s="392" t="s">
        <v>1021</v>
      </c>
      <c r="B114" s="393" t="s">
        <v>213</v>
      </c>
      <c r="C114" s="395"/>
      <c r="D114" s="395"/>
      <c r="E114" s="396"/>
      <c r="F114" s="397"/>
      <c r="G114" s="395"/>
      <c r="H114" s="388"/>
      <c r="I114" s="394" t="s">
        <v>156</v>
      </c>
      <c r="J114" s="394"/>
      <c r="K114" s="396">
        <f t="shared" si="4"/>
        <v>0</v>
      </c>
      <c r="L114" s="411" t="str">
        <f t="shared" si="5"/>
        <v/>
      </c>
      <c r="M114" s="410">
        <f t="shared" si="7"/>
        <v>7</v>
      </c>
    </row>
    <row r="115" s="356" customFormat="1" ht="15.75" spans="1:13">
      <c r="A115" s="401" t="s">
        <v>1022</v>
      </c>
      <c r="B115" s="390" t="s">
        <v>214</v>
      </c>
      <c r="C115" s="391">
        <v>1119</v>
      </c>
      <c r="D115" s="391">
        <v>986</v>
      </c>
      <c r="E115" s="391">
        <v>978</v>
      </c>
      <c r="F115" s="387">
        <v>0.991886409736308</v>
      </c>
      <c r="G115" s="391">
        <v>-65</v>
      </c>
      <c r="H115" s="388">
        <v>-0.062320230105465</v>
      </c>
      <c r="I115" s="391">
        <v>1009</v>
      </c>
      <c r="J115" s="391">
        <v>0</v>
      </c>
      <c r="K115" s="386">
        <f t="shared" si="4"/>
        <v>-986</v>
      </c>
      <c r="L115" s="409">
        <f t="shared" si="5"/>
        <v>-1</v>
      </c>
      <c r="M115" s="410">
        <f t="shared" si="7"/>
        <v>5</v>
      </c>
    </row>
    <row r="116" s="356" customFormat="1" ht="15.75" spans="1:13">
      <c r="A116" s="392" t="s">
        <v>1023</v>
      </c>
      <c r="B116" s="399" t="s">
        <v>153</v>
      </c>
      <c r="C116" s="395">
        <v>64</v>
      </c>
      <c r="D116" s="396">
        <v>78</v>
      </c>
      <c r="E116" s="396">
        <v>78</v>
      </c>
      <c r="F116" s="397">
        <v>1</v>
      </c>
      <c r="G116" s="395">
        <v>8</v>
      </c>
      <c r="H116" s="398">
        <v>0.114285714285714</v>
      </c>
      <c r="I116" s="394">
        <v>86</v>
      </c>
      <c r="J116" s="394"/>
      <c r="K116" s="396">
        <f t="shared" si="4"/>
        <v>-78</v>
      </c>
      <c r="L116" s="411">
        <f t="shared" si="5"/>
        <v>-1</v>
      </c>
      <c r="M116" s="410">
        <f t="shared" si="7"/>
        <v>7</v>
      </c>
    </row>
    <row r="117" s="356" customFormat="1" ht="15.75" spans="1:13">
      <c r="A117" s="392" t="s">
        <v>1024</v>
      </c>
      <c r="B117" s="399" t="s">
        <v>154</v>
      </c>
      <c r="C117" s="395">
        <v>69</v>
      </c>
      <c r="D117" s="396">
        <v>95</v>
      </c>
      <c r="E117" s="396">
        <v>95</v>
      </c>
      <c r="F117" s="397">
        <v>1</v>
      </c>
      <c r="G117" s="395">
        <v>59</v>
      </c>
      <c r="H117" s="398">
        <v>1.63888888888889</v>
      </c>
      <c r="I117" s="394">
        <v>115</v>
      </c>
      <c r="J117" s="394"/>
      <c r="K117" s="396">
        <f t="shared" si="4"/>
        <v>-95</v>
      </c>
      <c r="L117" s="411">
        <f t="shared" si="5"/>
        <v>-1</v>
      </c>
      <c r="M117" s="410">
        <f t="shared" si="7"/>
        <v>7</v>
      </c>
    </row>
    <row r="118" s="356" customFormat="1" ht="15.75" spans="1:13">
      <c r="A118" s="392" t="s">
        <v>1025</v>
      </c>
      <c r="B118" s="393" t="s">
        <v>155</v>
      </c>
      <c r="C118" s="395"/>
      <c r="D118" s="396"/>
      <c r="E118" s="396"/>
      <c r="F118" s="397"/>
      <c r="G118" s="395"/>
      <c r="H118" s="398"/>
      <c r="I118" s="394" t="s">
        <v>156</v>
      </c>
      <c r="J118" s="394"/>
      <c r="K118" s="396">
        <f t="shared" si="4"/>
        <v>0</v>
      </c>
      <c r="L118" s="411" t="str">
        <f t="shared" si="5"/>
        <v/>
      </c>
      <c r="M118" s="410">
        <f t="shared" si="7"/>
        <v>7</v>
      </c>
    </row>
    <row r="119" s="356" customFormat="1" ht="15.75" spans="1:13">
      <c r="A119" s="392" t="s">
        <v>1026</v>
      </c>
      <c r="B119" s="393" t="s">
        <v>215</v>
      </c>
      <c r="C119" s="395"/>
      <c r="D119" s="396"/>
      <c r="E119" s="396"/>
      <c r="F119" s="397"/>
      <c r="G119" s="395"/>
      <c r="H119" s="398"/>
      <c r="I119" s="394">
        <v>10</v>
      </c>
      <c r="J119" s="394"/>
      <c r="K119" s="396">
        <f t="shared" si="4"/>
        <v>0</v>
      </c>
      <c r="L119" s="411" t="str">
        <f t="shared" si="5"/>
        <v/>
      </c>
      <c r="M119" s="410">
        <f t="shared" si="7"/>
        <v>7</v>
      </c>
    </row>
    <row r="120" s="356" customFormat="1" ht="15.75" spans="1:13">
      <c r="A120" s="392" t="s">
        <v>1027</v>
      </c>
      <c r="B120" s="399" t="s">
        <v>162</v>
      </c>
      <c r="C120" s="395">
        <v>30</v>
      </c>
      <c r="D120" s="396">
        <v>30</v>
      </c>
      <c r="E120" s="396">
        <v>30</v>
      </c>
      <c r="F120" s="397">
        <v>1</v>
      </c>
      <c r="G120" s="395">
        <v>10</v>
      </c>
      <c r="H120" s="398">
        <v>0.5</v>
      </c>
      <c r="I120" s="394" t="s">
        <v>156</v>
      </c>
      <c r="J120" s="394"/>
      <c r="K120" s="396">
        <f t="shared" si="4"/>
        <v>-30</v>
      </c>
      <c r="L120" s="411">
        <f t="shared" si="5"/>
        <v>-1</v>
      </c>
      <c r="M120" s="410">
        <f t="shared" si="7"/>
        <v>7</v>
      </c>
    </row>
    <row r="121" s="356" customFormat="1" ht="15.75" spans="1:13">
      <c r="A121" s="392" t="s">
        <v>1028</v>
      </c>
      <c r="B121" s="399" t="s">
        <v>216</v>
      </c>
      <c r="C121" s="395">
        <v>956</v>
      </c>
      <c r="D121" s="396">
        <v>783</v>
      </c>
      <c r="E121" s="396">
        <v>775</v>
      </c>
      <c r="F121" s="397">
        <v>0.98978288633461</v>
      </c>
      <c r="G121" s="395">
        <v>-142</v>
      </c>
      <c r="H121" s="398">
        <v>-0.154852780806979</v>
      </c>
      <c r="I121" s="394">
        <v>798</v>
      </c>
      <c r="J121" s="394"/>
      <c r="K121" s="396">
        <f t="shared" si="4"/>
        <v>-783</v>
      </c>
      <c r="L121" s="411">
        <f t="shared" si="5"/>
        <v>-1</v>
      </c>
      <c r="M121" s="410">
        <f t="shared" si="7"/>
        <v>7</v>
      </c>
    </row>
    <row r="122" s="356" customFormat="1" ht="15.75" spans="1:13">
      <c r="A122" s="401" t="s">
        <v>1029</v>
      </c>
      <c r="B122" s="390" t="s">
        <v>217</v>
      </c>
      <c r="C122" s="391">
        <v>1727</v>
      </c>
      <c r="D122" s="391">
        <v>1604</v>
      </c>
      <c r="E122" s="391">
        <v>1568</v>
      </c>
      <c r="F122" s="387">
        <v>0.977556109725686</v>
      </c>
      <c r="G122" s="391">
        <v>555</v>
      </c>
      <c r="H122" s="388">
        <v>0.547877591312932</v>
      </c>
      <c r="I122" s="391">
        <v>1755</v>
      </c>
      <c r="J122" s="391">
        <v>30</v>
      </c>
      <c r="K122" s="386">
        <f t="shared" si="4"/>
        <v>-1574</v>
      </c>
      <c r="L122" s="409">
        <f t="shared" si="5"/>
        <v>-0.981296758104738</v>
      </c>
      <c r="M122" s="410">
        <f t="shared" si="7"/>
        <v>5</v>
      </c>
    </row>
    <row r="123" s="356" customFormat="1" ht="15.75" spans="1:13">
      <c r="A123" s="392" t="s">
        <v>1030</v>
      </c>
      <c r="B123" s="399" t="s">
        <v>153</v>
      </c>
      <c r="C123" s="395">
        <v>1114</v>
      </c>
      <c r="D123" s="396">
        <v>1076</v>
      </c>
      <c r="E123" s="396">
        <v>1049</v>
      </c>
      <c r="F123" s="397">
        <v>0.974907063197026</v>
      </c>
      <c r="G123" s="395">
        <v>565</v>
      </c>
      <c r="H123" s="398">
        <v>1.16735537190083</v>
      </c>
      <c r="I123" s="394">
        <v>1252</v>
      </c>
      <c r="J123" s="394">
        <v>13</v>
      </c>
      <c r="K123" s="396">
        <f t="shared" si="4"/>
        <v>-1063</v>
      </c>
      <c r="L123" s="411">
        <f t="shared" si="5"/>
        <v>-0.987918215613383</v>
      </c>
      <c r="M123" s="410">
        <f t="shared" si="7"/>
        <v>7</v>
      </c>
    </row>
    <row r="124" s="356" customFormat="1" ht="15.75" spans="1:13">
      <c r="A124" s="392" t="s">
        <v>1031</v>
      </c>
      <c r="B124" s="393" t="s">
        <v>154</v>
      </c>
      <c r="C124" s="395">
        <v>567</v>
      </c>
      <c r="D124" s="396">
        <v>291</v>
      </c>
      <c r="E124" s="396">
        <v>284</v>
      </c>
      <c r="F124" s="397">
        <v>0.975945017182131</v>
      </c>
      <c r="G124" s="395">
        <v>-20</v>
      </c>
      <c r="H124" s="398">
        <v>-0.0657894736842105</v>
      </c>
      <c r="I124" s="394">
        <v>378</v>
      </c>
      <c r="J124" s="394">
        <v>17</v>
      </c>
      <c r="K124" s="396">
        <f t="shared" si="4"/>
        <v>-274</v>
      </c>
      <c r="L124" s="411">
        <f t="shared" si="5"/>
        <v>-0.941580756013746</v>
      </c>
      <c r="M124" s="410">
        <f t="shared" si="7"/>
        <v>7</v>
      </c>
    </row>
    <row r="125" s="356" customFormat="1" ht="15.75" spans="1:13">
      <c r="A125" s="392" t="s">
        <v>1032</v>
      </c>
      <c r="B125" s="393" t="s">
        <v>155</v>
      </c>
      <c r="C125" s="395"/>
      <c r="D125" s="396"/>
      <c r="E125" s="396"/>
      <c r="F125" s="397"/>
      <c r="G125" s="395">
        <v>0</v>
      </c>
      <c r="H125" s="398"/>
      <c r="I125" s="394"/>
      <c r="J125" s="394"/>
      <c r="K125" s="396">
        <f t="shared" si="4"/>
        <v>0</v>
      </c>
      <c r="L125" s="411" t="str">
        <f t="shared" si="5"/>
        <v/>
      </c>
      <c r="M125" s="410">
        <f t="shared" si="7"/>
        <v>7</v>
      </c>
    </row>
    <row r="126" s="356" customFormat="1" ht="15.75" spans="1:13">
      <c r="A126" s="392" t="s">
        <v>1033</v>
      </c>
      <c r="B126" s="393" t="s">
        <v>218</v>
      </c>
      <c r="C126" s="395">
        <v>28</v>
      </c>
      <c r="D126" s="396">
        <v>28</v>
      </c>
      <c r="E126" s="396">
        <v>26</v>
      </c>
      <c r="F126" s="397">
        <v>0.928571428571429</v>
      </c>
      <c r="G126" s="395">
        <v>26</v>
      </c>
      <c r="H126" s="398"/>
      <c r="I126" s="394">
        <v>9</v>
      </c>
      <c r="J126" s="394"/>
      <c r="K126" s="396">
        <f t="shared" si="4"/>
        <v>-28</v>
      </c>
      <c r="L126" s="411">
        <f t="shared" si="5"/>
        <v>-1</v>
      </c>
      <c r="M126" s="410">
        <f t="shared" si="7"/>
        <v>7</v>
      </c>
    </row>
    <row r="127" s="356" customFormat="1" ht="15.75" spans="1:13">
      <c r="A127" s="392" t="s">
        <v>1034</v>
      </c>
      <c r="B127" s="399" t="s">
        <v>162</v>
      </c>
      <c r="C127" s="395">
        <v>18</v>
      </c>
      <c r="D127" s="396">
        <v>11</v>
      </c>
      <c r="E127" s="396">
        <v>11</v>
      </c>
      <c r="F127" s="397">
        <v>1</v>
      </c>
      <c r="G127" s="395">
        <v>11</v>
      </c>
      <c r="H127" s="398"/>
      <c r="I127" s="394">
        <v>16</v>
      </c>
      <c r="J127" s="394"/>
      <c r="K127" s="396">
        <f t="shared" si="4"/>
        <v>-11</v>
      </c>
      <c r="L127" s="411">
        <f t="shared" si="5"/>
        <v>-1</v>
      </c>
      <c r="M127" s="410">
        <f t="shared" si="7"/>
        <v>7</v>
      </c>
    </row>
    <row r="128" s="356" customFormat="1" ht="15.75" spans="1:13">
      <c r="A128" s="392" t="s">
        <v>1035</v>
      </c>
      <c r="B128" s="399" t="s">
        <v>219</v>
      </c>
      <c r="C128" s="395">
        <v>0</v>
      </c>
      <c r="D128" s="396">
        <v>198</v>
      </c>
      <c r="E128" s="396">
        <v>198</v>
      </c>
      <c r="F128" s="397">
        <v>1</v>
      </c>
      <c r="G128" s="395">
        <v>-27</v>
      </c>
      <c r="H128" s="398">
        <v>-0.12</v>
      </c>
      <c r="I128" s="394">
        <v>100</v>
      </c>
      <c r="J128" s="394"/>
      <c r="K128" s="396">
        <f t="shared" si="4"/>
        <v>-198</v>
      </c>
      <c r="L128" s="411">
        <f t="shared" si="5"/>
        <v>-1</v>
      </c>
      <c r="M128" s="410">
        <f t="shared" si="7"/>
        <v>7</v>
      </c>
    </row>
    <row r="129" s="356" customFormat="1" ht="15.75" spans="1:13">
      <c r="A129" s="401" t="s">
        <v>1036</v>
      </c>
      <c r="B129" s="390" t="s">
        <v>220</v>
      </c>
      <c r="C129" s="391">
        <v>1676</v>
      </c>
      <c r="D129" s="391">
        <v>1306</v>
      </c>
      <c r="E129" s="391">
        <v>1305</v>
      </c>
      <c r="F129" s="387">
        <v>0.999234303215927</v>
      </c>
      <c r="G129" s="391">
        <v>402</v>
      </c>
      <c r="H129" s="388">
        <v>0.445182724252492</v>
      </c>
      <c r="I129" s="391">
        <v>2677</v>
      </c>
      <c r="J129" s="391">
        <v>63</v>
      </c>
      <c r="K129" s="386">
        <f t="shared" si="4"/>
        <v>-1243</v>
      </c>
      <c r="L129" s="409">
        <f t="shared" si="5"/>
        <v>-0.951761102603369</v>
      </c>
      <c r="M129" s="410">
        <f t="shared" si="7"/>
        <v>5</v>
      </c>
    </row>
    <row r="130" s="356" customFormat="1" ht="15.75" spans="1:13">
      <c r="A130" s="392" t="s">
        <v>1037</v>
      </c>
      <c r="B130" s="393" t="s">
        <v>153</v>
      </c>
      <c r="C130" s="395">
        <v>473</v>
      </c>
      <c r="D130" s="396">
        <v>445</v>
      </c>
      <c r="E130" s="396">
        <v>444</v>
      </c>
      <c r="F130" s="397">
        <v>0.997752808988764</v>
      </c>
      <c r="G130" s="395">
        <v>185</v>
      </c>
      <c r="H130" s="398">
        <v>0.714285714285714</v>
      </c>
      <c r="I130" s="394">
        <v>2367</v>
      </c>
      <c r="J130" s="394"/>
      <c r="K130" s="396">
        <f t="shared" si="4"/>
        <v>-445</v>
      </c>
      <c r="L130" s="411">
        <f t="shared" si="5"/>
        <v>-1</v>
      </c>
      <c r="M130" s="410">
        <f t="shared" si="7"/>
        <v>7</v>
      </c>
    </row>
    <row r="131" s="356" customFormat="1" ht="15.75" spans="1:13">
      <c r="A131" s="392" t="s">
        <v>1038</v>
      </c>
      <c r="B131" s="393" t="s">
        <v>154</v>
      </c>
      <c r="C131" s="395">
        <v>357</v>
      </c>
      <c r="D131" s="396">
        <v>276</v>
      </c>
      <c r="E131" s="396">
        <v>276</v>
      </c>
      <c r="F131" s="397">
        <v>1</v>
      </c>
      <c r="G131" s="395">
        <v>143</v>
      </c>
      <c r="H131" s="398">
        <v>1.07518796992481</v>
      </c>
      <c r="I131" s="394">
        <v>91</v>
      </c>
      <c r="J131" s="394"/>
      <c r="K131" s="396">
        <f t="shared" si="4"/>
        <v>-276</v>
      </c>
      <c r="L131" s="411">
        <f t="shared" si="5"/>
        <v>-1</v>
      </c>
      <c r="M131" s="410">
        <f t="shared" si="7"/>
        <v>7</v>
      </c>
    </row>
    <row r="132" s="356" customFormat="1" ht="15.75" spans="1:13">
      <c r="A132" s="392" t="s">
        <v>1039</v>
      </c>
      <c r="B132" s="393" t="s">
        <v>155</v>
      </c>
      <c r="C132" s="395"/>
      <c r="D132" s="396"/>
      <c r="E132" s="396"/>
      <c r="F132" s="397"/>
      <c r="G132" s="395"/>
      <c r="H132" s="398"/>
      <c r="I132" s="394"/>
      <c r="J132" s="394"/>
      <c r="K132" s="396">
        <f t="shared" si="4"/>
        <v>0</v>
      </c>
      <c r="L132" s="411" t="str">
        <f t="shared" si="5"/>
        <v/>
      </c>
      <c r="M132" s="410">
        <f t="shared" si="7"/>
        <v>7</v>
      </c>
    </row>
    <row r="133" s="356" customFormat="1" ht="15.75" spans="1:13">
      <c r="A133" s="392" t="s">
        <v>1040</v>
      </c>
      <c r="B133" s="393" t="s">
        <v>221</v>
      </c>
      <c r="C133" s="395">
        <v>6</v>
      </c>
      <c r="D133" s="396">
        <v>2</v>
      </c>
      <c r="E133" s="396">
        <v>2</v>
      </c>
      <c r="F133" s="397">
        <v>1</v>
      </c>
      <c r="G133" s="395">
        <v>-91</v>
      </c>
      <c r="H133" s="398">
        <v>-0.978494623655914</v>
      </c>
      <c r="I133" s="394"/>
      <c r="J133" s="394"/>
      <c r="K133" s="396">
        <f t="shared" si="4"/>
        <v>-2</v>
      </c>
      <c r="L133" s="411">
        <f t="shared" si="5"/>
        <v>-1</v>
      </c>
      <c r="M133" s="410">
        <f t="shared" si="7"/>
        <v>7</v>
      </c>
    </row>
    <row r="134" s="356" customFormat="1" ht="15.75" spans="1:13">
      <c r="A134" s="392" t="s">
        <v>1041</v>
      </c>
      <c r="B134" s="393" t="s">
        <v>162</v>
      </c>
      <c r="C134" s="395">
        <v>10</v>
      </c>
      <c r="D134" s="396">
        <v>7</v>
      </c>
      <c r="E134" s="396">
        <v>7</v>
      </c>
      <c r="F134" s="397"/>
      <c r="G134" s="395"/>
      <c r="H134" s="398"/>
      <c r="I134" s="394">
        <v>5</v>
      </c>
      <c r="J134" s="394"/>
      <c r="K134" s="396">
        <f t="shared" si="4"/>
        <v>-7</v>
      </c>
      <c r="L134" s="411">
        <f t="shared" si="5"/>
        <v>-1</v>
      </c>
      <c r="M134" s="410">
        <f t="shared" si="7"/>
        <v>7</v>
      </c>
    </row>
    <row r="135" s="356" customFormat="1" ht="15.75" spans="1:13">
      <c r="A135" s="392" t="s">
        <v>1042</v>
      </c>
      <c r="B135" s="399" t="s">
        <v>222</v>
      </c>
      <c r="C135" s="395">
        <v>830</v>
      </c>
      <c r="D135" s="396">
        <v>576</v>
      </c>
      <c r="E135" s="396">
        <v>576</v>
      </c>
      <c r="F135" s="397">
        <v>1</v>
      </c>
      <c r="G135" s="395">
        <v>158</v>
      </c>
      <c r="H135" s="398">
        <v>0.37799043062201</v>
      </c>
      <c r="I135" s="394">
        <v>214</v>
      </c>
      <c r="J135" s="394">
        <v>63</v>
      </c>
      <c r="K135" s="396">
        <f t="shared" ref="K135:K198" si="8">IFERROR(J135-D135,"")</f>
        <v>-513</v>
      </c>
      <c r="L135" s="411">
        <f t="shared" ref="L135:L198" si="9">IFERROR(K135/D135,"")</f>
        <v>-0.890625</v>
      </c>
      <c r="M135" s="410">
        <f t="shared" si="7"/>
        <v>7</v>
      </c>
    </row>
    <row r="136" s="356" customFormat="1" ht="15.75" spans="1:13">
      <c r="A136" s="401" t="s">
        <v>1043</v>
      </c>
      <c r="B136" s="390" t="s">
        <v>223</v>
      </c>
      <c r="C136" s="391">
        <v>430</v>
      </c>
      <c r="D136" s="391">
        <v>362</v>
      </c>
      <c r="E136" s="391">
        <v>351</v>
      </c>
      <c r="F136" s="387">
        <v>0.969613259668508</v>
      </c>
      <c r="G136" s="391">
        <v>-13</v>
      </c>
      <c r="H136" s="388">
        <v>-0.0357142857142857</v>
      </c>
      <c r="I136" s="391">
        <v>426</v>
      </c>
      <c r="J136" s="391">
        <v>73</v>
      </c>
      <c r="K136" s="386">
        <f t="shared" si="8"/>
        <v>-289</v>
      </c>
      <c r="L136" s="409">
        <f t="shared" si="9"/>
        <v>-0.798342541436464</v>
      </c>
      <c r="M136" s="410">
        <f t="shared" si="7"/>
        <v>5</v>
      </c>
    </row>
    <row r="137" s="356" customFormat="1" ht="15.75" spans="1:13">
      <c r="A137" s="392" t="s">
        <v>1044</v>
      </c>
      <c r="B137" s="400" t="s">
        <v>153</v>
      </c>
      <c r="C137" s="395">
        <v>167</v>
      </c>
      <c r="D137" s="396">
        <v>169</v>
      </c>
      <c r="E137" s="396">
        <v>168</v>
      </c>
      <c r="F137" s="397">
        <v>0.994082840236686</v>
      </c>
      <c r="G137" s="395">
        <v>12</v>
      </c>
      <c r="H137" s="398">
        <v>0.0769230769230769</v>
      </c>
      <c r="I137" s="394">
        <v>184</v>
      </c>
      <c r="J137" s="394"/>
      <c r="K137" s="396">
        <f t="shared" si="8"/>
        <v>-169</v>
      </c>
      <c r="L137" s="411">
        <f t="shared" si="9"/>
        <v>-1</v>
      </c>
      <c r="M137" s="410">
        <f t="shared" si="7"/>
        <v>7</v>
      </c>
    </row>
    <row r="138" s="356" customFormat="1" ht="15.75" spans="1:13">
      <c r="A138" s="392" t="s">
        <v>1045</v>
      </c>
      <c r="B138" s="393" t="s">
        <v>154</v>
      </c>
      <c r="C138" s="395">
        <v>205</v>
      </c>
      <c r="D138" s="396">
        <v>141</v>
      </c>
      <c r="E138" s="396">
        <v>133</v>
      </c>
      <c r="F138" s="397">
        <v>0.943262411347518</v>
      </c>
      <c r="G138" s="395">
        <v>-32</v>
      </c>
      <c r="H138" s="398">
        <v>-0.193939393939394</v>
      </c>
      <c r="I138" s="394">
        <v>126</v>
      </c>
      <c r="J138" s="394">
        <v>62</v>
      </c>
      <c r="K138" s="396">
        <f t="shared" si="8"/>
        <v>-79</v>
      </c>
      <c r="L138" s="411">
        <f t="shared" si="9"/>
        <v>-0.560283687943262</v>
      </c>
      <c r="M138" s="410">
        <f t="shared" si="7"/>
        <v>7</v>
      </c>
    </row>
    <row r="139" s="356" customFormat="1" ht="15.75" spans="1:13">
      <c r="A139" s="392" t="s">
        <v>1046</v>
      </c>
      <c r="B139" s="393" t="s">
        <v>155</v>
      </c>
      <c r="C139" s="395"/>
      <c r="D139" s="396"/>
      <c r="E139" s="396"/>
      <c r="F139" s="397"/>
      <c r="G139" s="395"/>
      <c r="H139" s="398"/>
      <c r="I139" s="394"/>
      <c r="J139" s="394"/>
      <c r="K139" s="396">
        <f t="shared" si="8"/>
        <v>0</v>
      </c>
      <c r="L139" s="411" t="str">
        <f t="shared" si="9"/>
        <v/>
      </c>
      <c r="M139" s="410">
        <f t="shared" si="7"/>
        <v>7</v>
      </c>
    </row>
    <row r="140" s="356" customFormat="1" ht="15.75" spans="1:13">
      <c r="A140" s="392" t="s">
        <v>1047</v>
      </c>
      <c r="B140" s="393" t="s">
        <v>224</v>
      </c>
      <c r="C140" s="395"/>
      <c r="D140" s="396"/>
      <c r="E140" s="396"/>
      <c r="F140" s="397"/>
      <c r="G140" s="395"/>
      <c r="H140" s="398"/>
      <c r="I140" s="394"/>
      <c r="J140" s="394"/>
      <c r="K140" s="396">
        <f t="shared" si="8"/>
        <v>0</v>
      </c>
      <c r="L140" s="411" t="str">
        <f t="shared" si="9"/>
        <v/>
      </c>
      <c r="M140" s="410">
        <f t="shared" si="7"/>
        <v>7</v>
      </c>
    </row>
    <row r="141" s="356" customFormat="1" ht="15.75" spans="1:13">
      <c r="A141" s="392" t="s">
        <v>1048</v>
      </c>
      <c r="B141" s="393" t="s">
        <v>162</v>
      </c>
      <c r="C141" s="395">
        <v>5</v>
      </c>
      <c r="D141" s="396">
        <v>5</v>
      </c>
      <c r="E141" s="396">
        <v>3</v>
      </c>
      <c r="F141" s="397"/>
      <c r="G141" s="395"/>
      <c r="H141" s="398"/>
      <c r="I141" s="394">
        <v>8</v>
      </c>
      <c r="J141" s="394"/>
      <c r="K141" s="396">
        <f t="shared" si="8"/>
        <v>-5</v>
      </c>
      <c r="L141" s="411">
        <f t="shared" si="9"/>
        <v>-1</v>
      </c>
      <c r="M141" s="410">
        <f t="shared" si="7"/>
        <v>7</v>
      </c>
    </row>
    <row r="142" s="356" customFormat="1" ht="15.75" spans="1:13">
      <c r="A142" s="392" t="s">
        <v>1049</v>
      </c>
      <c r="B142" s="399" t="s">
        <v>225</v>
      </c>
      <c r="C142" s="395">
        <v>53</v>
      </c>
      <c r="D142" s="396">
        <v>47</v>
      </c>
      <c r="E142" s="396">
        <v>47</v>
      </c>
      <c r="F142" s="397">
        <v>1</v>
      </c>
      <c r="G142" s="395">
        <v>4</v>
      </c>
      <c r="H142" s="398">
        <v>0.0930232558139535</v>
      </c>
      <c r="I142" s="394">
        <v>108</v>
      </c>
      <c r="J142" s="394">
        <v>11</v>
      </c>
      <c r="K142" s="396">
        <f t="shared" si="8"/>
        <v>-36</v>
      </c>
      <c r="L142" s="411">
        <f t="shared" si="9"/>
        <v>-0.765957446808511</v>
      </c>
      <c r="M142" s="410">
        <f t="shared" si="7"/>
        <v>7</v>
      </c>
    </row>
    <row r="143" s="356" customFormat="1" ht="15.75" spans="1:13">
      <c r="A143" s="401" t="s">
        <v>1050</v>
      </c>
      <c r="B143" s="390" t="s">
        <v>226</v>
      </c>
      <c r="C143" s="391">
        <v>170</v>
      </c>
      <c r="D143" s="391">
        <v>186</v>
      </c>
      <c r="E143" s="391">
        <v>173</v>
      </c>
      <c r="F143" s="387">
        <v>0.93010752688172</v>
      </c>
      <c r="G143" s="391">
        <v>29</v>
      </c>
      <c r="H143" s="388">
        <v>0.201388888888889</v>
      </c>
      <c r="I143" s="391">
        <v>196</v>
      </c>
      <c r="J143" s="391">
        <v>18</v>
      </c>
      <c r="K143" s="386">
        <f t="shared" si="8"/>
        <v>-168</v>
      </c>
      <c r="L143" s="409">
        <f t="shared" si="9"/>
        <v>-0.903225806451613</v>
      </c>
      <c r="M143" s="410">
        <f t="shared" si="7"/>
        <v>5</v>
      </c>
    </row>
    <row r="144" s="356" customFormat="1" ht="15.75" spans="1:13">
      <c r="A144" s="392" t="s">
        <v>1051</v>
      </c>
      <c r="B144" s="399" t="s">
        <v>153</v>
      </c>
      <c r="C144" s="395">
        <v>111</v>
      </c>
      <c r="D144" s="396">
        <v>118</v>
      </c>
      <c r="E144" s="396">
        <v>118</v>
      </c>
      <c r="F144" s="397">
        <v>1</v>
      </c>
      <c r="G144" s="395">
        <v>20</v>
      </c>
      <c r="H144" s="398">
        <v>0.204081632653061</v>
      </c>
      <c r="I144" s="394">
        <v>128</v>
      </c>
      <c r="J144" s="394"/>
      <c r="K144" s="396">
        <f t="shared" si="8"/>
        <v>-118</v>
      </c>
      <c r="L144" s="411">
        <f t="shared" si="9"/>
        <v>-1</v>
      </c>
      <c r="M144" s="410">
        <f t="shared" si="7"/>
        <v>7</v>
      </c>
    </row>
    <row r="145" s="356" customFormat="1" ht="15.75" spans="1:13">
      <c r="A145" s="392" t="s">
        <v>1052</v>
      </c>
      <c r="B145" s="393" t="s">
        <v>154</v>
      </c>
      <c r="C145" s="395">
        <v>59</v>
      </c>
      <c r="D145" s="396">
        <v>56</v>
      </c>
      <c r="E145" s="396">
        <v>43</v>
      </c>
      <c r="F145" s="397">
        <v>0.767857142857143</v>
      </c>
      <c r="G145" s="395">
        <v>20</v>
      </c>
      <c r="H145" s="398">
        <v>0.869565217391304</v>
      </c>
      <c r="I145" s="394">
        <v>50</v>
      </c>
      <c r="J145" s="394"/>
      <c r="K145" s="396">
        <f t="shared" si="8"/>
        <v>-56</v>
      </c>
      <c r="L145" s="411">
        <f t="shared" si="9"/>
        <v>-1</v>
      </c>
      <c r="M145" s="410">
        <f t="shared" si="7"/>
        <v>7</v>
      </c>
    </row>
    <row r="146" s="356" customFormat="1" ht="15.75" spans="1:13">
      <c r="A146" s="392" t="s">
        <v>1053</v>
      </c>
      <c r="B146" s="393" t="s">
        <v>155</v>
      </c>
      <c r="C146" s="395"/>
      <c r="D146" s="396"/>
      <c r="E146" s="396"/>
      <c r="F146" s="397"/>
      <c r="G146" s="395"/>
      <c r="H146" s="398"/>
      <c r="I146" s="394"/>
      <c r="J146" s="394"/>
      <c r="K146" s="396">
        <f t="shared" si="8"/>
        <v>0</v>
      </c>
      <c r="L146" s="411" t="str">
        <f t="shared" si="9"/>
        <v/>
      </c>
      <c r="M146" s="410">
        <f t="shared" si="7"/>
        <v>7</v>
      </c>
    </row>
    <row r="147" s="356" customFormat="1" ht="15.75" spans="1:13">
      <c r="A147" s="392" t="s">
        <v>1054</v>
      </c>
      <c r="B147" s="393" t="s">
        <v>227</v>
      </c>
      <c r="C147" s="395"/>
      <c r="D147" s="396">
        <v>7</v>
      </c>
      <c r="E147" s="396">
        <v>7</v>
      </c>
      <c r="F147" s="397">
        <v>1</v>
      </c>
      <c r="G147" s="395"/>
      <c r="H147" s="398"/>
      <c r="I147" s="394">
        <v>14</v>
      </c>
      <c r="J147" s="394">
        <v>14</v>
      </c>
      <c r="K147" s="396">
        <f t="shared" si="8"/>
        <v>7</v>
      </c>
      <c r="L147" s="411">
        <f t="shared" si="9"/>
        <v>1</v>
      </c>
      <c r="M147" s="410">
        <f t="shared" si="7"/>
        <v>7</v>
      </c>
    </row>
    <row r="148" s="356" customFormat="1" ht="15.75" spans="1:13">
      <c r="A148" s="392" t="s">
        <v>1055</v>
      </c>
      <c r="B148" s="393" t="s">
        <v>228</v>
      </c>
      <c r="C148" s="395"/>
      <c r="D148" s="396"/>
      <c r="E148" s="396"/>
      <c r="F148" s="397"/>
      <c r="G148" s="395"/>
      <c r="H148" s="398"/>
      <c r="I148" s="394"/>
      <c r="J148" s="394"/>
      <c r="K148" s="396">
        <f t="shared" si="8"/>
        <v>0</v>
      </c>
      <c r="L148" s="411" t="str">
        <f t="shared" si="9"/>
        <v/>
      </c>
      <c r="M148" s="410">
        <f t="shared" si="7"/>
        <v>7</v>
      </c>
    </row>
    <row r="149" s="356" customFormat="1" ht="15.75" spans="1:13">
      <c r="A149" s="392" t="s">
        <v>1056</v>
      </c>
      <c r="B149" s="393" t="s">
        <v>162</v>
      </c>
      <c r="C149" s="395"/>
      <c r="D149" s="396"/>
      <c r="E149" s="396"/>
      <c r="F149" s="397"/>
      <c r="G149" s="395"/>
      <c r="H149" s="398"/>
      <c r="I149" s="394"/>
      <c r="J149" s="394"/>
      <c r="K149" s="396">
        <f t="shared" si="8"/>
        <v>0</v>
      </c>
      <c r="L149" s="411" t="str">
        <f t="shared" si="9"/>
        <v/>
      </c>
      <c r="M149" s="410">
        <f t="shared" si="7"/>
        <v>7</v>
      </c>
    </row>
    <row r="150" s="356" customFormat="1" ht="15.75" spans="1:13">
      <c r="A150" s="392" t="s">
        <v>1057</v>
      </c>
      <c r="B150" s="399" t="s">
        <v>229</v>
      </c>
      <c r="C150" s="395"/>
      <c r="D150" s="396">
        <v>5</v>
      </c>
      <c r="E150" s="396">
        <v>5</v>
      </c>
      <c r="F150" s="397"/>
      <c r="G150" s="395">
        <v>-11</v>
      </c>
      <c r="H150" s="398">
        <v>-0.6875</v>
      </c>
      <c r="I150" s="394">
        <v>4</v>
      </c>
      <c r="J150" s="394">
        <v>4</v>
      </c>
      <c r="K150" s="396">
        <f t="shared" si="8"/>
        <v>-1</v>
      </c>
      <c r="L150" s="411">
        <f t="shared" si="9"/>
        <v>-0.2</v>
      </c>
      <c r="M150" s="410">
        <f t="shared" si="7"/>
        <v>7</v>
      </c>
    </row>
    <row r="151" s="356" customFormat="1" ht="15.75" spans="1:13">
      <c r="A151" s="401" t="s">
        <v>1058</v>
      </c>
      <c r="B151" s="390" t="s">
        <v>230</v>
      </c>
      <c r="C151" s="391">
        <v>180</v>
      </c>
      <c r="D151" s="391">
        <v>125</v>
      </c>
      <c r="E151" s="391">
        <v>122</v>
      </c>
      <c r="F151" s="387">
        <v>0.976</v>
      </c>
      <c r="G151" s="391">
        <v>-3</v>
      </c>
      <c r="H151" s="388">
        <v>-0.024</v>
      </c>
      <c r="I151" s="391">
        <v>128</v>
      </c>
      <c r="J151" s="391">
        <v>0</v>
      </c>
      <c r="K151" s="386">
        <f t="shared" si="8"/>
        <v>-125</v>
      </c>
      <c r="L151" s="409">
        <f t="shared" si="9"/>
        <v>-1</v>
      </c>
      <c r="M151" s="410">
        <f t="shared" si="7"/>
        <v>5</v>
      </c>
    </row>
    <row r="152" s="356" customFormat="1" ht="15.75" spans="1:13">
      <c r="A152" s="392" t="s">
        <v>1059</v>
      </c>
      <c r="B152" s="399" t="s">
        <v>153</v>
      </c>
      <c r="C152" s="395">
        <v>1</v>
      </c>
      <c r="D152" s="396"/>
      <c r="E152" s="396"/>
      <c r="F152" s="397"/>
      <c r="G152" s="395"/>
      <c r="H152" s="398"/>
      <c r="I152" s="394"/>
      <c r="J152" s="394"/>
      <c r="K152" s="396">
        <f t="shared" si="8"/>
        <v>0</v>
      </c>
      <c r="L152" s="411" t="str">
        <f t="shared" si="9"/>
        <v/>
      </c>
      <c r="M152" s="410">
        <f t="shared" ref="M152:M215" si="10">LEN(A152)</f>
        <v>7</v>
      </c>
    </row>
    <row r="153" s="356" customFormat="1" ht="15.75" spans="1:13">
      <c r="A153" s="392" t="s">
        <v>1060</v>
      </c>
      <c r="B153" s="399" t="s">
        <v>154</v>
      </c>
      <c r="C153" s="395">
        <v>20</v>
      </c>
      <c r="D153" s="396">
        <v>17</v>
      </c>
      <c r="E153" s="396">
        <v>17</v>
      </c>
      <c r="F153" s="397">
        <v>1</v>
      </c>
      <c r="G153" s="395">
        <v>-1</v>
      </c>
      <c r="H153" s="398">
        <v>-0.0555555555555556</v>
      </c>
      <c r="I153" s="394">
        <v>11</v>
      </c>
      <c r="J153" s="394"/>
      <c r="K153" s="396">
        <f t="shared" si="8"/>
        <v>-17</v>
      </c>
      <c r="L153" s="411">
        <f t="shared" si="9"/>
        <v>-1</v>
      </c>
      <c r="M153" s="410">
        <f t="shared" si="10"/>
        <v>7</v>
      </c>
    </row>
    <row r="154" s="356" customFormat="1" ht="15.75" spans="1:13">
      <c r="A154" s="392" t="s">
        <v>1061</v>
      </c>
      <c r="B154" s="393" t="s">
        <v>155</v>
      </c>
      <c r="C154" s="395"/>
      <c r="D154" s="396"/>
      <c r="E154" s="396"/>
      <c r="F154" s="397"/>
      <c r="G154" s="395"/>
      <c r="H154" s="398"/>
      <c r="I154" s="394"/>
      <c r="J154" s="394"/>
      <c r="K154" s="396">
        <f t="shared" si="8"/>
        <v>0</v>
      </c>
      <c r="L154" s="411" t="str">
        <f t="shared" si="9"/>
        <v/>
      </c>
      <c r="M154" s="410">
        <f t="shared" si="10"/>
        <v>7</v>
      </c>
    </row>
    <row r="155" s="356" customFormat="1" ht="15.75" spans="1:13">
      <c r="A155" s="392" t="s">
        <v>1062</v>
      </c>
      <c r="B155" s="393" t="s">
        <v>162</v>
      </c>
      <c r="C155" s="395"/>
      <c r="D155" s="396"/>
      <c r="E155" s="396"/>
      <c r="F155" s="397"/>
      <c r="G155" s="395"/>
      <c r="H155" s="398"/>
      <c r="I155" s="394"/>
      <c r="J155" s="394"/>
      <c r="K155" s="396">
        <f t="shared" si="8"/>
        <v>0</v>
      </c>
      <c r="L155" s="411" t="str">
        <f t="shared" si="9"/>
        <v/>
      </c>
      <c r="M155" s="410">
        <f t="shared" si="10"/>
        <v>7</v>
      </c>
    </row>
    <row r="156" s="356" customFormat="1" ht="15.75" spans="1:13">
      <c r="A156" s="392" t="s">
        <v>1063</v>
      </c>
      <c r="B156" s="393" t="s">
        <v>231</v>
      </c>
      <c r="C156" s="395">
        <v>159</v>
      </c>
      <c r="D156" s="396">
        <v>108</v>
      </c>
      <c r="E156" s="396">
        <v>105</v>
      </c>
      <c r="F156" s="397">
        <v>0.972222222222222</v>
      </c>
      <c r="G156" s="395">
        <v>-2</v>
      </c>
      <c r="H156" s="398">
        <v>-0.0186915887850467</v>
      </c>
      <c r="I156" s="394">
        <v>117</v>
      </c>
      <c r="J156" s="394"/>
      <c r="K156" s="396">
        <f t="shared" si="8"/>
        <v>-108</v>
      </c>
      <c r="L156" s="411">
        <f t="shared" si="9"/>
        <v>-1</v>
      </c>
      <c r="M156" s="410">
        <f t="shared" si="10"/>
        <v>7</v>
      </c>
    </row>
    <row r="157" s="356" customFormat="1" ht="15.75" spans="1:13">
      <c r="A157" s="401" t="s">
        <v>1064</v>
      </c>
      <c r="B157" s="414" t="s">
        <v>232</v>
      </c>
      <c r="C157" s="391">
        <v>1427</v>
      </c>
      <c r="D157" s="391">
        <v>1321</v>
      </c>
      <c r="E157" s="391">
        <v>1308</v>
      </c>
      <c r="F157" s="387">
        <v>0.990158970476911</v>
      </c>
      <c r="G157" s="391">
        <v>-135</v>
      </c>
      <c r="H157" s="388">
        <v>-0.0935550935550936</v>
      </c>
      <c r="I157" s="391">
        <v>1271</v>
      </c>
      <c r="J157" s="391">
        <v>0</v>
      </c>
      <c r="K157" s="386">
        <f t="shared" si="8"/>
        <v>-1321</v>
      </c>
      <c r="L157" s="409">
        <f t="shared" si="9"/>
        <v>-1</v>
      </c>
      <c r="M157" s="410">
        <f t="shared" si="10"/>
        <v>5</v>
      </c>
    </row>
    <row r="158" s="356" customFormat="1" ht="15.75" spans="1:13">
      <c r="A158" s="392" t="s">
        <v>1065</v>
      </c>
      <c r="B158" s="393" t="s">
        <v>153</v>
      </c>
      <c r="C158" s="395">
        <v>1129</v>
      </c>
      <c r="D158" s="396">
        <v>1044</v>
      </c>
      <c r="E158" s="396">
        <v>1037</v>
      </c>
      <c r="F158" s="397">
        <v>0.993295019157088</v>
      </c>
      <c r="G158" s="395">
        <v>-151</v>
      </c>
      <c r="H158" s="398">
        <v>-0.127104377104377</v>
      </c>
      <c r="I158" s="394">
        <v>1065</v>
      </c>
      <c r="J158" s="394"/>
      <c r="K158" s="396">
        <f t="shared" si="8"/>
        <v>-1044</v>
      </c>
      <c r="L158" s="411">
        <f t="shared" si="9"/>
        <v>-1</v>
      </c>
      <c r="M158" s="410">
        <f t="shared" si="10"/>
        <v>7</v>
      </c>
    </row>
    <row r="159" s="356" customFormat="1" ht="15.75" spans="1:13">
      <c r="A159" s="392" t="s">
        <v>1066</v>
      </c>
      <c r="B159" s="393" t="s">
        <v>154</v>
      </c>
      <c r="C159" s="395">
        <v>38</v>
      </c>
      <c r="D159" s="396">
        <v>35</v>
      </c>
      <c r="E159" s="396">
        <v>32</v>
      </c>
      <c r="F159" s="397">
        <v>0.914285714285714</v>
      </c>
      <c r="G159" s="395">
        <v>-91</v>
      </c>
      <c r="H159" s="398">
        <v>-0.739837398373984</v>
      </c>
      <c r="I159" s="394">
        <v>74</v>
      </c>
      <c r="J159" s="394"/>
      <c r="K159" s="396">
        <f t="shared" si="8"/>
        <v>-35</v>
      </c>
      <c r="L159" s="411">
        <f t="shared" si="9"/>
        <v>-1</v>
      </c>
      <c r="M159" s="410">
        <f t="shared" si="10"/>
        <v>7</v>
      </c>
    </row>
    <row r="160" s="356" customFormat="1" ht="15.75" spans="1:13">
      <c r="A160" s="392" t="s">
        <v>1067</v>
      </c>
      <c r="B160" s="393" t="s">
        <v>155</v>
      </c>
      <c r="C160" s="395"/>
      <c r="D160" s="396"/>
      <c r="E160" s="396"/>
      <c r="F160" s="397"/>
      <c r="G160" s="395"/>
      <c r="H160" s="398"/>
      <c r="I160" s="394"/>
      <c r="J160" s="394"/>
      <c r="K160" s="396">
        <f t="shared" si="8"/>
        <v>0</v>
      </c>
      <c r="L160" s="411" t="str">
        <f t="shared" si="9"/>
        <v/>
      </c>
      <c r="M160" s="410">
        <f t="shared" si="10"/>
        <v>7</v>
      </c>
    </row>
    <row r="161" s="356" customFormat="1" ht="15.75" spans="1:13">
      <c r="A161" s="392" t="s">
        <v>1068</v>
      </c>
      <c r="B161" s="393" t="s">
        <v>233</v>
      </c>
      <c r="C161" s="395">
        <v>33</v>
      </c>
      <c r="D161" s="396">
        <v>11</v>
      </c>
      <c r="E161" s="396">
        <v>11</v>
      </c>
      <c r="F161" s="397">
        <v>1</v>
      </c>
      <c r="G161" s="395">
        <v>10</v>
      </c>
      <c r="H161" s="398">
        <v>10</v>
      </c>
      <c r="I161" s="394">
        <v>15</v>
      </c>
      <c r="J161" s="394"/>
      <c r="K161" s="396">
        <f t="shared" si="8"/>
        <v>-11</v>
      </c>
      <c r="L161" s="411">
        <f t="shared" si="9"/>
        <v>-1</v>
      </c>
      <c r="M161" s="410">
        <f t="shared" si="10"/>
        <v>7</v>
      </c>
    </row>
    <row r="162" s="356" customFormat="1" ht="15.75" spans="1:13">
      <c r="A162" s="392" t="s">
        <v>1069</v>
      </c>
      <c r="B162" s="393" t="s">
        <v>234</v>
      </c>
      <c r="C162" s="395">
        <v>51</v>
      </c>
      <c r="D162" s="396">
        <v>50</v>
      </c>
      <c r="E162" s="396">
        <v>50</v>
      </c>
      <c r="F162" s="397"/>
      <c r="G162" s="395">
        <v>50</v>
      </c>
      <c r="H162" s="398"/>
      <c r="I162" s="394"/>
      <c r="J162" s="394"/>
      <c r="K162" s="396">
        <f t="shared" si="8"/>
        <v>-50</v>
      </c>
      <c r="L162" s="411">
        <f t="shared" si="9"/>
        <v>-1</v>
      </c>
      <c r="M162" s="410">
        <f t="shared" si="10"/>
        <v>7</v>
      </c>
    </row>
    <row r="163" s="356" customFormat="1" ht="15.75" spans="1:13">
      <c r="A163" s="392" t="s">
        <v>1070</v>
      </c>
      <c r="B163" s="393" t="s">
        <v>186</v>
      </c>
      <c r="C163" s="395"/>
      <c r="D163" s="396"/>
      <c r="E163" s="396"/>
      <c r="F163" s="397"/>
      <c r="G163" s="395"/>
      <c r="H163" s="398"/>
      <c r="I163" s="394"/>
      <c r="J163" s="394"/>
      <c r="K163" s="396">
        <f t="shared" si="8"/>
        <v>0</v>
      </c>
      <c r="L163" s="411" t="str">
        <f t="shared" si="9"/>
        <v/>
      </c>
      <c r="M163" s="410">
        <f t="shared" si="10"/>
        <v>7</v>
      </c>
    </row>
    <row r="164" s="356" customFormat="1" ht="15.75" spans="1:13">
      <c r="A164" s="392" t="s">
        <v>1071</v>
      </c>
      <c r="B164" s="393" t="s">
        <v>235</v>
      </c>
      <c r="C164" s="395"/>
      <c r="D164" s="396"/>
      <c r="E164" s="396"/>
      <c r="F164" s="397"/>
      <c r="G164" s="395">
        <v>0</v>
      </c>
      <c r="H164" s="398"/>
      <c r="I164" s="394"/>
      <c r="J164" s="394"/>
      <c r="K164" s="396">
        <f t="shared" si="8"/>
        <v>0</v>
      </c>
      <c r="L164" s="411" t="str">
        <f t="shared" si="9"/>
        <v/>
      </c>
      <c r="M164" s="410">
        <f t="shared" si="10"/>
        <v>7</v>
      </c>
    </row>
    <row r="165" s="356" customFormat="1" ht="15.75" spans="1:13">
      <c r="A165" s="415" t="s">
        <v>1072</v>
      </c>
      <c r="B165" s="416" t="s">
        <v>236</v>
      </c>
      <c r="C165" s="395"/>
      <c r="D165" s="396">
        <v>4</v>
      </c>
      <c r="E165" s="396">
        <v>4</v>
      </c>
      <c r="F165" s="397"/>
      <c r="G165" s="395"/>
      <c r="H165" s="398"/>
      <c r="I165" s="394"/>
      <c r="J165" s="394"/>
      <c r="K165" s="396">
        <f t="shared" si="8"/>
        <v>-4</v>
      </c>
      <c r="L165" s="411">
        <f t="shared" si="9"/>
        <v>-1</v>
      </c>
      <c r="M165" s="410">
        <f t="shared" si="10"/>
        <v>7</v>
      </c>
    </row>
    <row r="166" s="356" customFormat="1" ht="15.75" spans="1:13">
      <c r="A166" s="392" t="s">
        <v>1073</v>
      </c>
      <c r="B166" s="393" t="s">
        <v>237</v>
      </c>
      <c r="C166" s="395">
        <v>7</v>
      </c>
      <c r="D166" s="396"/>
      <c r="E166" s="396"/>
      <c r="F166" s="397"/>
      <c r="G166" s="395">
        <v>0</v>
      </c>
      <c r="H166" s="398"/>
      <c r="I166" s="394">
        <v>5</v>
      </c>
      <c r="J166" s="394"/>
      <c r="K166" s="396">
        <f t="shared" si="8"/>
        <v>0</v>
      </c>
      <c r="L166" s="411" t="str">
        <f t="shared" si="9"/>
        <v/>
      </c>
      <c r="M166" s="410">
        <f t="shared" si="10"/>
        <v>7</v>
      </c>
    </row>
    <row r="167" s="356" customFormat="1" ht="15.75" spans="1:13">
      <c r="A167" s="392" t="s">
        <v>1074</v>
      </c>
      <c r="B167" s="393" t="s">
        <v>162</v>
      </c>
      <c r="C167" s="395">
        <v>97</v>
      </c>
      <c r="D167" s="396">
        <v>80</v>
      </c>
      <c r="E167" s="396">
        <v>77</v>
      </c>
      <c r="F167" s="397">
        <v>0.9625</v>
      </c>
      <c r="G167" s="395">
        <v>5</v>
      </c>
      <c r="H167" s="398">
        <v>0.0694444444444444</v>
      </c>
      <c r="I167" s="394">
        <v>80</v>
      </c>
      <c r="J167" s="394"/>
      <c r="K167" s="396">
        <f t="shared" si="8"/>
        <v>-80</v>
      </c>
      <c r="L167" s="411">
        <f t="shared" si="9"/>
        <v>-1</v>
      </c>
      <c r="M167" s="410">
        <f t="shared" si="10"/>
        <v>7</v>
      </c>
    </row>
    <row r="168" s="356" customFormat="1" ht="15.75" spans="1:13">
      <c r="A168" s="392" t="s">
        <v>1075</v>
      </c>
      <c r="B168" s="393" t="s">
        <v>238</v>
      </c>
      <c r="C168" s="395">
        <v>72</v>
      </c>
      <c r="D168" s="396">
        <v>97</v>
      </c>
      <c r="E168" s="396">
        <v>97</v>
      </c>
      <c r="F168" s="397">
        <v>1</v>
      </c>
      <c r="G168" s="395">
        <v>38</v>
      </c>
      <c r="H168" s="398">
        <v>0.644067796610169</v>
      </c>
      <c r="I168" s="394">
        <v>32</v>
      </c>
      <c r="J168" s="394"/>
      <c r="K168" s="396">
        <f t="shared" si="8"/>
        <v>-97</v>
      </c>
      <c r="L168" s="411">
        <f t="shared" si="9"/>
        <v>-1</v>
      </c>
      <c r="M168" s="410">
        <f t="shared" si="10"/>
        <v>7</v>
      </c>
    </row>
    <row r="169" s="356" customFormat="1" ht="15.75" spans="1:14">
      <c r="A169" s="401" t="s">
        <v>1076</v>
      </c>
      <c r="B169" s="414" t="s">
        <v>239</v>
      </c>
      <c r="C169" s="391">
        <v>0</v>
      </c>
      <c r="D169" s="386">
        <v>0</v>
      </c>
      <c r="E169" s="386">
        <v>0</v>
      </c>
      <c r="F169" s="387">
        <v>0</v>
      </c>
      <c r="G169" s="391">
        <v>0</v>
      </c>
      <c r="H169" s="388">
        <v>0</v>
      </c>
      <c r="I169" s="418">
        <v>94</v>
      </c>
      <c r="J169" s="418">
        <v>0</v>
      </c>
      <c r="K169" s="386">
        <f t="shared" si="8"/>
        <v>0</v>
      </c>
      <c r="L169" s="409" t="str">
        <f t="shared" si="9"/>
        <v/>
      </c>
      <c r="M169" s="410">
        <f t="shared" si="10"/>
        <v>5</v>
      </c>
      <c r="N169" s="356" t="s">
        <v>240</v>
      </c>
    </row>
    <row r="170" s="356" customFormat="1" ht="15.75" spans="1:13">
      <c r="A170" s="392" t="s">
        <v>1077</v>
      </c>
      <c r="B170" s="393" t="s">
        <v>153</v>
      </c>
      <c r="C170" s="395"/>
      <c r="D170" s="396"/>
      <c r="E170" s="396"/>
      <c r="F170" s="397"/>
      <c r="G170" s="395"/>
      <c r="H170" s="398"/>
      <c r="I170" s="394">
        <v>62</v>
      </c>
      <c r="J170" s="394"/>
      <c r="K170" s="396">
        <f t="shared" si="8"/>
        <v>0</v>
      </c>
      <c r="L170" s="411" t="str">
        <f t="shared" si="9"/>
        <v/>
      </c>
      <c r="M170" s="410">
        <f t="shared" si="10"/>
        <v>7</v>
      </c>
    </row>
    <row r="171" s="356" customFormat="1" ht="15.75" spans="1:13">
      <c r="A171" s="392" t="s">
        <v>1078</v>
      </c>
      <c r="B171" s="393" t="s">
        <v>154</v>
      </c>
      <c r="C171" s="395"/>
      <c r="D171" s="396"/>
      <c r="E171" s="396"/>
      <c r="F171" s="397"/>
      <c r="G171" s="395"/>
      <c r="H171" s="398"/>
      <c r="I171" s="394">
        <v>32</v>
      </c>
      <c r="J171" s="394"/>
      <c r="K171" s="396">
        <f t="shared" si="8"/>
        <v>0</v>
      </c>
      <c r="L171" s="411" t="str">
        <f t="shared" si="9"/>
        <v/>
      </c>
      <c r="M171" s="410">
        <f t="shared" si="10"/>
        <v>7</v>
      </c>
    </row>
    <row r="172" s="356" customFormat="1" ht="15.75" spans="1:13">
      <c r="A172" s="401" t="s">
        <v>1079</v>
      </c>
      <c r="B172" s="390" t="s">
        <v>241</v>
      </c>
      <c r="C172" s="391">
        <v>20</v>
      </c>
      <c r="D172" s="391">
        <v>155</v>
      </c>
      <c r="E172" s="391">
        <v>155</v>
      </c>
      <c r="F172" s="387">
        <v>1</v>
      </c>
      <c r="G172" s="391">
        <v>149</v>
      </c>
      <c r="H172" s="388">
        <v>24.8333333333333</v>
      </c>
      <c r="I172" s="391">
        <v>134</v>
      </c>
      <c r="J172" s="391">
        <v>34</v>
      </c>
      <c r="K172" s="386">
        <f t="shared" si="8"/>
        <v>-121</v>
      </c>
      <c r="L172" s="409">
        <f t="shared" si="9"/>
        <v>-0.780645161290323</v>
      </c>
      <c r="M172" s="410">
        <f t="shared" si="10"/>
        <v>5</v>
      </c>
    </row>
    <row r="173" s="356" customFormat="1" ht="15.75" spans="1:13">
      <c r="A173" s="392" t="s">
        <v>1080</v>
      </c>
      <c r="B173" s="399" t="s">
        <v>242</v>
      </c>
      <c r="C173" s="395">
        <v>20</v>
      </c>
      <c r="D173" s="395">
        <v>155</v>
      </c>
      <c r="E173" s="395">
        <v>155</v>
      </c>
      <c r="F173" s="397">
        <v>1</v>
      </c>
      <c r="G173" s="395">
        <v>149</v>
      </c>
      <c r="H173" s="398">
        <v>24.8333333333333</v>
      </c>
      <c r="I173" s="394">
        <v>134</v>
      </c>
      <c r="J173" s="394">
        <v>34</v>
      </c>
      <c r="K173" s="396">
        <f t="shared" si="8"/>
        <v>-121</v>
      </c>
      <c r="L173" s="411">
        <f t="shared" si="9"/>
        <v>-0.780645161290323</v>
      </c>
      <c r="M173" s="410">
        <f t="shared" si="10"/>
        <v>7</v>
      </c>
    </row>
    <row r="174" s="356" customFormat="1" ht="15.75" spans="1:13">
      <c r="A174" s="417" t="s">
        <v>1081</v>
      </c>
      <c r="B174" s="385" t="s">
        <v>243</v>
      </c>
      <c r="C174" s="386">
        <v>413</v>
      </c>
      <c r="D174" s="386">
        <v>386</v>
      </c>
      <c r="E174" s="386">
        <v>374</v>
      </c>
      <c r="F174" s="387">
        <v>0.968911917098446</v>
      </c>
      <c r="G174" s="391">
        <v>39</v>
      </c>
      <c r="H174" s="388">
        <v>0.116417910447761</v>
      </c>
      <c r="I174" s="386">
        <v>387</v>
      </c>
      <c r="J174" s="386">
        <v>0</v>
      </c>
      <c r="K174" s="386">
        <f t="shared" si="8"/>
        <v>-386</v>
      </c>
      <c r="L174" s="409">
        <f t="shared" si="9"/>
        <v>-1</v>
      </c>
      <c r="M174" s="410">
        <f t="shared" si="10"/>
        <v>3</v>
      </c>
    </row>
    <row r="175" s="356" customFormat="1" ht="15.75" spans="1:13">
      <c r="A175" s="401" t="s">
        <v>1082</v>
      </c>
      <c r="B175" s="390" t="s">
        <v>244</v>
      </c>
      <c r="C175" s="391">
        <v>53</v>
      </c>
      <c r="D175" s="391">
        <v>64</v>
      </c>
      <c r="E175" s="391">
        <v>59</v>
      </c>
      <c r="F175" s="387">
        <v>0.921875</v>
      </c>
      <c r="G175" s="391">
        <v>-133</v>
      </c>
      <c r="H175" s="388">
        <v>-0.692708333333333</v>
      </c>
      <c r="I175" s="391">
        <v>43</v>
      </c>
      <c r="J175" s="391">
        <v>0</v>
      </c>
      <c r="K175" s="386">
        <f t="shared" si="8"/>
        <v>-64</v>
      </c>
      <c r="L175" s="409">
        <f t="shared" si="9"/>
        <v>-1</v>
      </c>
      <c r="M175" s="410">
        <f t="shared" si="10"/>
        <v>5</v>
      </c>
    </row>
    <row r="176" s="356" customFormat="1" ht="15.75" spans="1:13">
      <c r="A176" s="392" t="s">
        <v>1083</v>
      </c>
      <c r="B176" s="399" t="s">
        <v>245</v>
      </c>
      <c r="C176" s="395"/>
      <c r="D176" s="395"/>
      <c r="E176" s="396"/>
      <c r="F176" s="397"/>
      <c r="G176" s="395">
        <v>-67</v>
      </c>
      <c r="H176" s="398">
        <v>-1</v>
      </c>
      <c r="I176" s="394">
        <v>0</v>
      </c>
      <c r="J176" s="394"/>
      <c r="K176" s="396">
        <f t="shared" si="8"/>
        <v>0</v>
      </c>
      <c r="L176" s="411" t="str">
        <f t="shared" si="9"/>
        <v/>
      </c>
      <c r="M176" s="410">
        <f t="shared" si="10"/>
        <v>7</v>
      </c>
    </row>
    <row r="177" s="356" customFormat="1" ht="15.75" spans="1:13">
      <c r="A177" s="392" t="s">
        <v>1084</v>
      </c>
      <c r="B177" s="393" t="s">
        <v>246</v>
      </c>
      <c r="C177" s="395"/>
      <c r="D177" s="395"/>
      <c r="E177" s="396"/>
      <c r="F177" s="397"/>
      <c r="G177" s="395"/>
      <c r="H177" s="398"/>
      <c r="I177" s="394"/>
      <c r="J177" s="394"/>
      <c r="K177" s="396">
        <f t="shared" si="8"/>
        <v>0</v>
      </c>
      <c r="L177" s="411" t="str">
        <f t="shared" si="9"/>
        <v/>
      </c>
      <c r="M177" s="410">
        <f t="shared" si="10"/>
        <v>7</v>
      </c>
    </row>
    <row r="178" s="356" customFormat="1" ht="15.75" spans="1:13">
      <c r="A178" s="392" t="s">
        <v>1085</v>
      </c>
      <c r="B178" s="393" t="s">
        <v>247</v>
      </c>
      <c r="C178" s="395">
        <v>9</v>
      </c>
      <c r="D178" s="395">
        <v>9</v>
      </c>
      <c r="E178" s="396">
        <v>9</v>
      </c>
      <c r="F178" s="397">
        <v>1</v>
      </c>
      <c r="G178" s="395">
        <v>1</v>
      </c>
      <c r="H178" s="398">
        <v>0.125</v>
      </c>
      <c r="I178" s="394"/>
      <c r="J178" s="394"/>
      <c r="K178" s="396">
        <f t="shared" si="8"/>
        <v>-9</v>
      </c>
      <c r="L178" s="411">
        <f t="shared" si="9"/>
        <v>-1</v>
      </c>
      <c r="M178" s="410">
        <f t="shared" si="10"/>
        <v>7</v>
      </c>
    </row>
    <row r="179" s="356" customFormat="1" ht="15.75" spans="1:13">
      <c r="A179" s="392" t="s">
        <v>1086</v>
      </c>
      <c r="B179" s="393" t="s">
        <v>248</v>
      </c>
      <c r="C179" s="395"/>
      <c r="D179" s="395"/>
      <c r="E179" s="396"/>
      <c r="F179" s="397"/>
      <c r="G179" s="395"/>
      <c r="H179" s="398"/>
      <c r="I179" s="394"/>
      <c r="J179" s="394"/>
      <c r="K179" s="396">
        <f t="shared" si="8"/>
        <v>0</v>
      </c>
      <c r="L179" s="411" t="str">
        <f t="shared" si="9"/>
        <v/>
      </c>
      <c r="M179" s="410">
        <f t="shared" si="10"/>
        <v>7</v>
      </c>
    </row>
    <row r="180" s="356" customFormat="1" ht="15.75" spans="1:13">
      <c r="A180" s="392" t="s">
        <v>1087</v>
      </c>
      <c r="B180" s="399" t="s">
        <v>249</v>
      </c>
      <c r="C180" s="395">
        <v>44</v>
      </c>
      <c r="D180" s="395">
        <v>55</v>
      </c>
      <c r="E180" s="396">
        <v>50</v>
      </c>
      <c r="F180" s="397">
        <v>0.909090909090909</v>
      </c>
      <c r="G180" s="395">
        <v>-67</v>
      </c>
      <c r="H180" s="398">
        <v>-0.572649572649573</v>
      </c>
      <c r="I180" s="394">
        <v>43</v>
      </c>
      <c r="J180" s="394"/>
      <c r="K180" s="396">
        <f t="shared" si="8"/>
        <v>-55</v>
      </c>
      <c r="L180" s="411">
        <f t="shared" si="9"/>
        <v>-1</v>
      </c>
      <c r="M180" s="410">
        <f t="shared" si="10"/>
        <v>7</v>
      </c>
    </row>
    <row r="181" s="356" customFormat="1" ht="15.75" spans="1:13">
      <c r="A181" s="392" t="s">
        <v>1088</v>
      </c>
      <c r="B181" s="399" t="s">
        <v>250</v>
      </c>
      <c r="C181" s="395"/>
      <c r="D181" s="395"/>
      <c r="E181" s="396"/>
      <c r="F181" s="387"/>
      <c r="G181" s="391"/>
      <c r="H181" s="398"/>
      <c r="I181" s="394"/>
      <c r="J181" s="394"/>
      <c r="K181" s="396">
        <f t="shared" si="8"/>
        <v>0</v>
      </c>
      <c r="L181" s="411" t="str">
        <f t="shared" si="9"/>
        <v/>
      </c>
      <c r="M181" s="410">
        <f t="shared" si="10"/>
        <v>7</v>
      </c>
    </row>
    <row r="182" s="356" customFormat="1" ht="15.75" spans="1:13">
      <c r="A182" s="392" t="s">
        <v>1089</v>
      </c>
      <c r="B182" s="399" t="s">
        <v>251</v>
      </c>
      <c r="C182" s="395"/>
      <c r="D182" s="395"/>
      <c r="E182" s="396"/>
      <c r="F182" s="387"/>
      <c r="G182" s="391"/>
      <c r="H182" s="398"/>
      <c r="I182" s="394"/>
      <c r="J182" s="394"/>
      <c r="K182" s="396">
        <f t="shared" si="8"/>
        <v>0</v>
      </c>
      <c r="L182" s="411" t="str">
        <f t="shared" si="9"/>
        <v/>
      </c>
      <c r="M182" s="410">
        <f t="shared" si="10"/>
        <v>7</v>
      </c>
    </row>
    <row r="183" s="356" customFormat="1" ht="15.75" spans="1:13">
      <c r="A183" s="401" t="s">
        <v>1090</v>
      </c>
      <c r="B183" s="390" t="s">
        <v>252</v>
      </c>
      <c r="C183" s="391">
        <v>360</v>
      </c>
      <c r="D183" s="391">
        <v>322</v>
      </c>
      <c r="E183" s="391">
        <v>315</v>
      </c>
      <c r="F183" s="387">
        <v>0.978260869565217</v>
      </c>
      <c r="G183" s="391">
        <v>172</v>
      </c>
      <c r="H183" s="388">
        <v>1.2027972027972</v>
      </c>
      <c r="I183" s="391">
        <v>344</v>
      </c>
      <c r="J183" s="391">
        <v>0</v>
      </c>
      <c r="K183" s="386">
        <f t="shared" si="8"/>
        <v>-322</v>
      </c>
      <c r="L183" s="409">
        <f t="shared" si="9"/>
        <v>-1</v>
      </c>
      <c r="M183" s="410">
        <f t="shared" si="10"/>
        <v>5</v>
      </c>
    </row>
    <row r="184" s="193" customFormat="1" ht="15.75" spans="1:13">
      <c r="A184" s="392" t="s">
        <v>1091</v>
      </c>
      <c r="B184" s="399" t="s">
        <v>253</v>
      </c>
      <c r="C184" s="395">
        <v>360</v>
      </c>
      <c r="D184" s="395">
        <v>322</v>
      </c>
      <c r="E184" s="396">
        <v>315</v>
      </c>
      <c r="F184" s="397">
        <v>0.978260869565217</v>
      </c>
      <c r="G184" s="395">
        <v>172</v>
      </c>
      <c r="H184" s="398">
        <v>1.2027972027972</v>
      </c>
      <c r="I184" s="394">
        <v>344</v>
      </c>
      <c r="J184" s="394"/>
      <c r="K184" s="396">
        <f t="shared" si="8"/>
        <v>-322</v>
      </c>
      <c r="L184" s="411">
        <f t="shared" si="9"/>
        <v>-1</v>
      </c>
      <c r="M184" s="410">
        <f t="shared" si="10"/>
        <v>7</v>
      </c>
    </row>
    <row r="185" s="356" customFormat="1" ht="15.75" spans="1:13">
      <c r="A185" s="417" t="s">
        <v>1092</v>
      </c>
      <c r="B185" s="385" t="s">
        <v>254</v>
      </c>
      <c r="C185" s="386">
        <v>10198</v>
      </c>
      <c r="D185" s="386">
        <v>10436</v>
      </c>
      <c r="E185" s="386">
        <v>10099</v>
      </c>
      <c r="F185" s="387">
        <v>0.967707934074358</v>
      </c>
      <c r="G185" s="391">
        <v>158</v>
      </c>
      <c r="H185" s="388">
        <v>0.0158937732622473</v>
      </c>
      <c r="I185" s="386">
        <v>7841</v>
      </c>
      <c r="J185" s="386">
        <v>367</v>
      </c>
      <c r="K185" s="386">
        <f t="shared" si="8"/>
        <v>-10069</v>
      </c>
      <c r="L185" s="409">
        <f t="shared" si="9"/>
        <v>-0.964833269451897</v>
      </c>
      <c r="M185" s="410">
        <f t="shared" si="10"/>
        <v>3</v>
      </c>
    </row>
    <row r="186" s="356" customFormat="1" ht="15.75" spans="1:13">
      <c r="A186" s="401" t="s">
        <v>1093</v>
      </c>
      <c r="B186" s="390" t="s">
        <v>255</v>
      </c>
      <c r="C186" s="391">
        <v>150</v>
      </c>
      <c r="D186" s="391">
        <v>161</v>
      </c>
      <c r="E186" s="391">
        <v>150</v>
      </c>
      <c r="F186" s="387">
        <v>0.93167701863354</v>
      </c>
      <c r="G186" s="391">
        <v>63</v>
      </c>
      <c r="H186" s="388">
        <v>0.724137931034483</v>
      </c>
      <c r="I186" s="391">
        <v>40</v>
      </c>
      <c r="J186" s="391">
        <v>0</v>
      </c>
      <c r="K186" s="386">
        <f t="shared" si="8"/>
        <v>-161</v>
      </c>
      <c r="L186" s="409">
        <f t="shared" si="9"/>
        <v>-1</v>
      </c>
      <c r="M186" s="410">
        <f t="shared" si="10"/>
        <v>5</v>
      </c>
    </row>
    <row r="187" s="356" customFormat="1" ht="15.75" spans="1:13">
      <c r="A187" s="392" t="s">
        <v>1094</v>
      </c>
      <c r="B187" s="393" t="s">
        <v>256</v>
      </c>
      <c r="C187" s="395">
        <v>5</v>
      </c>
      <c r="D187" s="395">
        <v>5</v>
      </c>
      <c r="E187" s="396">
        <v>5</v>
      </c>
      <c r="F187" s="397">
        <v>1</v>
      </c>
      <c r="G187" s="395">
        <v>-27</v>
      </c>
      <c r="H187" s="398">
        <v>-0.84375</v>
      </c>
      <c r="I187" s="394">
        <v>40</v>
      </c>
      <c r="J187" s="394"/>
      <c r="K187" s="396">
        <f t="shared" si="8"/>
        <v>-5</v>
      </c>
      <c r="L187" s="411">
        <f t="shared" si="9"/>
        <v>-1</v>
      </c>
      <c r="M187" s="410">
        <f t="shared" si="10"/>
        <v>7</v>
      </c>
    </row>
    <row r="188" s="356" customFormat="1" ht="15.75" spans="1:13">
      <c r="A188" s="392" t="s">
        <v>1095</v>
      </c>
      <c r="B188" s="399" t="s">
        <v>257</v>
      </c>
      <c r="C188" s="395">
        <v>145</v>
      </c>
      <c r="D188" s="395">
        <v>156</v>
      </c>
      <c r="E188" s="396">
        <v>145</v>
      </c>
      <c r="F188" s="397">
        <v>0.92948717948718</v>
      </c>
      <c r="G188" s="395">
        <v>90</v>
      </c>
      <c r="H188" s="388"/>
      <c r="I188" s="394"/>
      <c r="J188" s="394"/>
      <c r="K188" s="396">
        <f t="shared" si="8"/>
        <v>-156</v>
      </c>
      <c r="L188" s="411">
        <f t="shared" si="9"/>
        <v>-1</v>
      </c>
      <c r="M188" s="410">
        <f t="shared" si="10"/>
        <v>7</v>
      </c>
    </row>
    <row r="189" s="356" customFormat="1" ht="15.75" spans="1:13">
      <c r="A189" s="401" t="s">
        <v>1096</v>
      </c>
      <c r="B189" s="390" t="s">
        <v>258</v>
      </c>
      <c r="C189" s="391">
        <v>8485</v>
      </c>
      <c r="D189" s="391">
        <v>8294</v>
      </c>
      <c r="E189" s="391">
        <v>8122</v>
      </c>
      <c r="F189" s="387">
        <v>0.979262117193152</v>
      </c>
      <c r="G189" s="391">
        <v>1093</v>
      </c>
      <c r="H189" s="388">
        <v>0.155498648456395</v>
      </c>
      <c r="I189" s="391">
        <v>6282</v>
      </c>
      <c r="J189" s="391">
        <v>290</v>
      </c>
      <c r="K189" s="386">
        <f t="shared" si="8"/>
        <v>-8004</v>
      </c>
      <c r="L189" s="409">
        <f t="shared" si="9"/>
        <v>-0.965034965034965</v>
      </c>
      <c r="M189" s="410">
        <f t="shared" si="10"/>
        <v>5</v>
      </c>
    </row>
    <row r="190" s="356" customFormat="1" ht="15.75" spans="1:13">
      <c r="A190" s="392" t="s">
        <v>1097</v>
      </c>
      <c r="B190" s="399" t="s">
        <v>153</v>
      </c>
      <c r="C190" s="395">
        <v>6030</v>
      </c>
      <c r="D190" s="396">
        <v>5135</v>
      </c>
      <c r="E190" s="396">
        <v>5025</v>
      </c>
      <c r="F190" s="397">
        <v>0.978578383641675</v>
      </c>
      <c r="G190" s="395">
        <v>734</v>
      </c>
      <c r="H190" s="398">
        <v>0.171055697972501</v>
      </c>
      <c r="I190" s="394">
        <v>3480</v>
      </c>
      <c r="J190" s="394"/>
      <c r="K190" s="396">
        <f t="shared" si="8"/>
        <v>-5135</v>
      </c>
      <c r="L190" s="411">
        <f t="shared" si="9"/>
        <v>-1</v>
      </c>
      <c r="M190" s="410">
        <f t="shared" si="10"/>
        <v>7</v>
      </c>
    </row>
    <row r="191" s="356" customFormat="1" ht="15.75" spans="1:13">
      <c r="A191" s="392" t="s">
        <v>1098</v>
      </c>
      <c r="B191" s="399" t="s">
        <v>154</v>
      </c>
      <c r="C191" s="395">
        <v>1094</v>
      </c>
      <c r="D191" s="396">
        <v>1169</v>
      </c>
      <c r="E191" s="396">
        <v>1113</v>
      </c>
      <c r="F191" s="397">
        <v>0.952095808383233</v>
      </c>
      <c r="G191" s="395">
        <v>343</v>
      </c>
      <c r="H191" s="398">
        <v>0.445454545454545</v>
      </c>
      <c r="I191" s="394">
        <v>2557</v>
      </c>
      <c r="J191" s="394">
        <v>45</v>
      </c>
      <c r="K191" s="396">
        <f t="shared" si="8"/>
        <v>-1124</v>
      </c>
      <c r="L191" s="411">
        <f t="shared" si="9"/>
        <v>-0.961505560307956</v>
      </c>
      <c r="M191" s="410">
        <f t="shared" si="10"/>
        <v>7</v>
      </c>
    </row>
    <row r="192" s="356" customFormat="1" ht="15.75" spans="1:13">
      <c r="A192" s="392" t="s">
        <v>1099</v>
      </c>
      <c r="B192" s="399" t="s">
        <v>155</v>
      </c>
      <c r="C192" s="395"/>
      <c r="D192" s="396"/>
      <c r="E192" s="396"/>
      <c r="F192" s="397"/>
      <c r="G192" s="395">
        <v>0</v>
      </c>
      <c r="H192" s="398"/>
      <c r="I192" s="394"/>
      <c r="J192" s="394"/>
      <c r="K192" s="396">
        <f t="shared" si="8"/>
        <v>0</v>
      </c>
      <c r="L192" s="411" t="str">
        <f t="shared" si="9"/>
        <v/>
      </c>
      <c r="M192" s="410">
        <f t="shared" si="10"/>
        <v>7</v>
      </c>
    </row>
    <row r="193" s="356" customFormat="1" ht="15.75" spans="1:13">
      <c r="A193" s="392" t="s">
        <v>1100</v>
      </c>
      <c r="B193" s="399" t="s">
        <v>186</v>
      </c>
      <c r="C193" s="395"/>
      <c r="D193" s="396"/>
      <c r="E193" s="396"/>
      <c r="F193" s="397"/>
      <c r="G193" s="395">
        <v>-44</v>
      </c>
      <c r="H193" s="398">
        <v>-1</v>
      </c>
      <c r="I193" s="394"/>
      <c r="J193" s="394"/>
      <c r="K193" s="396">
        <f t="shared" si="8"/>
        <v>0</v>
      </c>
      <c r="L193" s="411" t="str">
        <f t="shared" si="9"/>
        <v/>
      </c>
      <c r="M193" s="410">
        <f t="shared" si="10"/>
        <v>7</v>
      </c>
    </row>
    <row r="194" s="356" customFormat="1" ht="15.75" spans="1:13">
      <c r="A194" s="392" t="s">
        <v>1101</v>
      </c>
      <c r="B194" s="399" t="s">
        <v>259</v>
      </c>
      <c r="C194" s="395"/>
      <c r="D194" s="396"/>
      <c r="E194" s="396"/>
      <c r="F194" s="397"/>
      <c r="G194" s="395">
        <v>-605</v>
      </c>
      <c r="H194" s="398">
        <v>-1</v>
      </c>
      <c r="I194" s="394"/>
      <c r="J194" s="394"/>
      <c r="K194" s="396">
        <f t="shared" si="8"/>
        <v>0</v>
      </c>
      <c r="L194" s="411" t="str">
        <f t="shared" si="9"/>
        <v/>
      </c>
      <c r="M194" s="410">
        <f t="shared" si="10"/>
        <v>7</v>
      </c>
    </row>
    <row r="195" s="356" customFormat="1" ht="15.75" spans="1:13">
      <c r="A195" s="392" t="s">
        <v>1102</v>
      </c>
      <c r="B195" s="399" t="s">
        <v>260</v>
      </c>
      <c r="C195" s="395">
        <v>71</v>
      </c>
      <c r="D195" s="396">
        <v>30</v>
      </c>
      <c r="E195" s="396">
        <v>24</v>
      </c>
      <c r="F195" s="397">
        <v>0.8</v>
      </c>
      <c r="G195" s="395">
        <v>10</v>
      </c>
      <c r="H195" s="398">
        <v>0.714285714285714</v>
      </c>
      <c r="I195" s="394"/>
      <c r="J195" s="394"/>
      <c r="K195" s="396">
        <f t="shared" si="8"/>
        <v>-30</v>
      </c>
      <c r="L195" s="411">
        <f t="shared" si="9"/>
        <v>-1</v>
      </c>
      <c r="M195" s="410">
        <f t="shared" si="10"/>
        <v>7</v>
      </c>
    </row>
    <row r="196" s="356" customFormat="1" ht="15.75" spans="1:13">
      <c r="A196" s="392" t="s">
        <v>1103</v>
      </c>
      <c r="B196" s="399" t="s">
        <v>261</v>
      </c>
      <c r="C196" s="395"/>
      <c r="D196" s="396"/>
      <c r="E196" s="396"/>
      <c r="F196" s="397"/>
      <c r="G196" s="395"/>
      <c r="H196" s="398"/>
      <c r="I196" s="394"/>
      <c r="J196" s="394"/>
      <c r="K196" s="396">
        <f t="shared" si="8"/>
        <v>0</v>
      </c>
      <c r="L196" s="411" t="str">
        <f t="shared" si="9"/>
        <v/>
      </c>
      <c r="M196" s="410">
        <f t="shared" si="10"/>
        <v>7</v>
      </c>
    </row>
    <row r="197" s="356" customFormat="1" ht="15.75" spans="1:13">
      <c r="A197" s="392" t="s">
        <v>1104</v>
      </c>
      <c r="B197" s="399" t="s">
        <v>262</v>
      </c>
      <c r="C197" s="395"/>
      <c r="D197" s="396"/>
      <c r="E197" s="396"/>
      <c r="F197" s="397"/>
      <c r="G197" s="395"/>
      <c r="H197" s="398"/>
      <c r="I197" s="394"/>
      <c r="J197" s="394"/>
      <c r="K197" s="396">
        <f t="shared" si="8"/>
        <v>0</v>
      </c>
      <c r="L197" s="411" t="str">
        <f t="shared" si="9"/>
        <v/>
      </c>
      <c r="M197" s="410">
        <f t="shared" si="10"/>
        <v>7</v>
      </c>
    </row>
    <row r="198" s="356" customFormat="1" ht="15.75" spans="1:13">
      <c r="A198" s="392" t="s">
        <v>1105</v>
      </c>
      <c r="B198" s="399" t="s">
        <v>162</v>
      </c>
      <c r="C198" s="395"/>
      <c r="D198" s="396">
        <v>4</v>
      </c>
      <c r="E198" s="396">
        <v>4</v>
      </c>
      <c r="F198" s="397">
        <v>1</v>
      </c>
      <c r="G198" s="395">
        <v>4</v>
      </c>
      <c r="H198" s="398"/>
      <c r="I198" s="394"/>
      <c r="J198" s="394"/>
      <c r="K198" s="396">
        <f t="shared" si="8"/>
        <v>-4</v>
      </c>
      <c r="L198" s="411">
        <f t="shared" si="9"/>
        <v>-1</v>
      </c>
      <c r="M198" s="410">
        <f t="shared" si="10"/>
        <v>7</v>
      </c>
    </row>
    <row r="199" s="356" customFormat="1" ht="15.75" spans="1:13">
      <c r="A199" s="392" t="s">
        <v>1106</v>
      </c>
      <c r="B199" s="399" t="s">
        <v>263</v>
      </c>
      <c r="C199" s="395">
        <v>1290</v>
      </c>
      <c r="D199" s="396">
        <v>1956</v>
      </c>
      <c r="E199" s="396">
        <v>1956</v>
      </c>
      <c r="F199" s="397">
        <v>1</v>
      </c>
      <c r="G199" s="395">
        <v>651</v>
      </c>
      <c r="H199" s="398">
        <v>0.498850574712644</v>
      </c>
      <c r="I199" s="394">
        <v>245</v>
      </c>
      <c r="J199" s="394">
        <v>245</v>
      </c>
      <c r="K199" s="396">
        <f t="shared" ref="K199:K230" si="11">IFERROR(J199-D199,"")</f>
        <v>-1711</v>
      </c>
      <c r="L199" s="411">
        <f t="shared" ref="L199:L262" si="12">IFERROR(K199/D199,"")</f>
        <v>-0.874744376278119</v>
      </c>
      <c r="M199" s="410">
        <f t="shared" si="10"/>
        <v>7</v>
      </c>
    </row>
    <row r="200" s="356" customFormat="1" ht="15.75" spans="1:13">
      <c r="A200" s="401" t="s">
        <v>1107</v>
      </c>
      <c r="B200" s="390" t="s">
        <v>264</v>
      </c>
      <c r="C200" s="391">
        <v>289</v>
      </c>
      <c r="D200" s="391">
        <v>375</v>
      </c>
      <c r="E200" s="391">
        <v>342</v>
      </c>
      <c r="F200" s="387">
        <v>0.912</v>
      </c>
      <c r="G200" s="391">
        <v>-345</v>
      </c>
      <c r="H200" s="388">
        <v>-0.502183406113537</v>
      </c>
      <c r="I200" s="391">
        <v>50</v>
      </c>
      <c r="J200" s="391">
        <v>50</v>
      </c>
      <c r="K200" s="386">
        <f t="shared" si="11"/>
        <v>-325</v>
      </c>
      <c r="L200" s="409">
        <f t="shared" si="12"/>
        <v>-0.866666666666667</v>
      </c>
      <c r="M200" s="410">
        <f t="shared" si="10"/>
        <v>5</v>
      </c>
    </row>
    <row r="201" s="356" customFormat="1" ht="15.75" spans="1:13">
      <c r="A201" s="392" t="s">
        <v>1108</v>
      </c>
      <c r="B201" s="393" t="s">
        <v>153</v>
      </c>
      <c r="C201" s="395">
        <v>289</v>
      </c>
      <c r="D201" s="396">
        <v>243</v>
      </c>
      <c r="E201" s="396">
        <v>212</v>
      </c>
      <c r="F201" s="397">
        <v>0.872427983539095</v>
      </c>
      <c r="G201" s="395">
        <v>-192</v>
      </c>
      <c r="H201" s="398">
        <v>-0.475247524752475</v>
      </c>
      <c r="I201" s="394">
        <v>20</v>
      </c>
      <c r="J201" s="394">
        <v>20</v>
      </c>
      <c r="K201" s="396">
        <f t="shared" si="11"/>
        <v>-223</v>
      </c>
      <c r="L201" s="411">
        <f t="shared" si="12"/>
        <v>-0.917695473251029</v>
      </c>
      <c r="M201" s="410">
        <f t="shared" si="10"/>
        <v>7</v>
      </c>
    </row>
    <row r="202" s="356" customFormat="1" ht="15.75" spans="1:13">
      <c r="A202" s="392" t="s">
        <v>1109</v>
      </c>
      <c r="B202" s="393" t="s">
        <v>154</v>
      </c>
      <c r="C202" s="395"/>
      <c r="D202" s="396">
        <v>70</v>
      </c>
      <c r="E202" s="396">
        <v>70</v>
      </c>
      <c r="F202" s="397">
        <v>1</v>
      </c>
      <c r="G202" s="395">
        <v>-9</v>
      </c>
      <c r="H202" s="398">
        <v>-0.113924050632911</v>
      </c>
      <c r="I202" s="394">
        <v>30</v>
      </c>
      <c r="J202" s="394">
        <v>30</v>
      </c>
      <c r="K202" s="396">
        <f t="shared" si="11"/>
        <v>-40</v>
      </c>
      <c r="L202" s="411">
        <f t="shared" si="12"/>
        <v>-0.571428571428571</v>
      </c>
      <c r="M202" s="410">
        <f t="shared" si="10"/>
        <v>7</v>
      </c>
    </row>
    <row r="203" s="356" customFormat="1" ht="15.75" spans="1:13">
      <c r="A203" s="392" t="s">
        <v>1110</v>
      </c>
      <c r="B203" s="399" t="s">
        <v>155</v>
      </c>
      <c r="C203" s="395"/>
      <c r="D203" s="396"/>
      <c r="E203" s="396"/>
      <c r="F203" s="397"/>
      <c r="G203" s="395">
        <v>0</v>
      </c>
      <c r="H203" s="398"/>
      <c r="I203" s="394"/>
      <c r="J203" s="394"/>
      <c r="K203" s="396">
        <f t="shared" si="11"/>
        <v>0</v>
      </c>
      <c r="L203" s="411" t="str">
        <f t="shared" si="12"/>
        <v/>
      </c>
      <c r="M203" s="410">
        <f t="shared" si="10"/>
        <v>7</v>
      </c>
    </row>
    <row r="204" s="356" customFormat="1" ht="15.75" spans="1:13">
      <c r="A204" s="392" t="s">
        <v>1111</v>
      </c>
      <c r="B204" s="399" t="s">
        <v>265</v>
      </c>
      <c r="C204" s="395"/>
      <c r="D204" s="396"/>
      <c r="E204" s="396"/>
      <c r="F204" s="397"/>
      <c r="G204" s="395">
        <v>0</v>
      </c>
      <c r="H204" s="398"/>
      <c r="I204" s="394"/>
      <c r="J204" s="394"/>
      <c r="K204" s="396">
        <f t="shared" si="11"/>
        <v>0</v>
      </c>
      <c r="L204" s="411" t="str">
        <f t="shared" si="12"/>
        <v/>
      </c>
      <c r="M204" s="410">
        <f t="shared" si="10"/>
        <v>7</v>
      </c>
    </row>
    <row r="205" s="356" customFormat="1" ht="15.75" spans="1:13">
      <c r="A205" s="392" t="s">
        <v>1112</v>
      </c>
      <c r="B205" s="399" t="s">
        <v>266</v>
      </c>
      <c r="C205" s="395"/>
      <c r="D205" s="396"/>
      <c r="E205" s="396"/>
      <c r="F205" s="397"/>
      <c r="G205" s="395">
        <v>-50</v>
      </c>
      <c r="H205" s="398">
        <v>-1</v>
      </c>
      <c r="I205" s="394"/>
      <c r="J205" s="394"/>
      <c r="K205" s="396">
        <f t="shared" si="11"/>
        <v>0</v>
      </c>
      <c r="L205" s="411" t="str">
        <f t="shared" si="12"/>
        <v/>
      </c>
      <c r="M205" s="410">
        <f t="shared" si="10"/>
        <v>7</v>
      </c>
    </row>
    <row r="206" s="356" customFormat="1" ht="15.75" spans="1:13">
      <c r="A206" s="392" t="s">
        <v>1113</v>
      </c>
      <c r="B206" s="399" t="s">
        <v>162</v>
      </c>
      <c r="C206" s="395"/>
      <c r="D206" s="396"/>
      <c r="E206" s="396"/>
      <c r="F206" s="397"/>
      <c r="G206" s="395">
        <v>0</v>
      </c>
      <c r="H206" s="398"/>
      <c r="I206" s="394"/>
      <c r="J206" s="394"/>
      <c r="K206" s="396">
        <f t="shared" si="11"/>
        <v>0</v>
      </c>
      <c r="L206" s="411" t="str">
        <f t="shared" si="12"/>
        <v/>
      </c>
      <c r="M206" s="410">
        <f t="shared" si="10"/>
        <v>7</v>
      </c>
    </row>
    <row r="207" s="356" customFormat="1" ht="15.75" spans="1:13">
      <c r="A207" s="392" t="s">
        <v>1114</v>
      </c>
      <c r="B207" s="399" t="s">
        <v>267</v>
      </c>
      <c r="C207" s="395"/>
      <c r="D207" s="396">
        <v>62</v>
      </c>
      <c r="E207" s="396">
        <v>60</v>
      </c>
      <c r="F207" s="397">
        <v>0.967741935483871</v>
      </c>
      <c r="G207" s="395">
        <v>-94</v>
      </c>
      <c r="H207" s="398">
        <v>-0.61038961038961</v>
      </c>
      <c r="I207" s="394"/>
      <c r="J207" s="394"/>
      <c r="K207" s="396">
        <f t="shared" si="11"/>
        <v>-62</v>
      </c>
      <c r="L207" s="411">
        <f t="shared" si="12"/>
        <v>-1</v>
      </c>
      <c r="M207" s="410">
        <f t="shared" si="10"/>
        <v>7</v>
      </c>
    </row>
    <row r="208" s="356" customFormat="1" ht="15.75" spans="1:13">
      <c r="A208" s="401" t="s">
        <v>1115</v>
      </c>
      <c r="B208" s="390" t="s">
        <v>268</v>
      </c>
      <c r="C208" s="391">
        <v>347</v>
      </c>
      <c r="D208" s="391">
        <v>605</v>
      </c>
      <c r="E208" s="391">
        <v>557</v>
      </c>
      <c r="F208" s="387">
        <v>0.920661157024793</v>
      </c>
      <c r="G208" s="391">
        <v>-771</v>
      </c>
      <c r="H208" s="388">
        <v>-0.580572289156627</v>
      </c>
      <c r="I208" s="391">
        <v>25</v>
      </c>
      <c r="J208" s="391">
        <v>25</v>
      </c>
      <c r="K208" s="386">
        <f t="shared" si="11"/>
        <v>-580</v>
      </c>
      <c r="L208" s="409">
        <f t="shared" si="12"/>
        <v>-0.958677685950413</v>
      </c>
      <c r="M208" s="410">
        <f t="shared" si="10"/>
        <v>5</v>
      </c>
    </row>
    <row r="209" s="356" customFormat="1" ht="15.75" spans="1:13">
      <c r="A209" s="392" t="s">
        <v>1116</v>
      </c>
      <c r="B209" s="393" t="s">
        <v>153</v>
      </c>
      <c r="C209" s="395">
        <v>247</v>
      </c>
      <c r="D209" s="396">
        <v>373</v>
      </c>
      <c r="E209" s="396">
        <v>339</v>
      </c>
      <c r="F209" s="397">
        <v>0.908847184986595</v>
      </c>
      <c r="G209" s="395">
        <v>-399</v>
      </c>
      <c r="H209" s="398">
        <v>-0.540650406504065</v>
      </c>
      <c r="I209" s="394"/>
      <c r="J209" s="394"/>
      <c r="K209" s="396">
        <f t="shared" si="11"/>
        <v>-373</v>
      </c>
      <c r="L209" s="411">
        <f t="shared" si="12"/>
        <v>-1</v>
      </c>
      <c r="M209" s="410">
        <f t="shared" si="10"/>
        <v>7</v>
      </c>
    </row>
    <row r="210" s="356" customFormat="1" ht="15.75" spans="1:13">
      <c r="A210" s="392" t="s">
        <v>1117</v>
      </c>
      <c r="B210" s="393" t="s">
        <v>154</v>
      </c>
      <c r="C210" s="395">
        <v>63</v>
      </c>
      <c r="D210" s="396">
        <v>63</v>
      </c>
      <c r="E210" s="396">
        <v>63</v>
      </c>
      <c r="F210" s="397">
        <v>1</v>
      </c>
      <c r="G210" s="395">
        <v>-102</v>
      </c>
      <c r="H210" s="398">
        <v>-0.618181818181818</v>
      </c>
      <c r="I210" s="394">
        <v>25</v>
      </c>
      <c r="J210" s="394">
        <v>25</v>
      </c>
      <c r="K210" s="396">
        <f t="shared" si="11"/>
        <v>-38</v>
      </c>
      <c r="L210" s="411">
        <f t="shared" si="12"/>
        <v>-0.603174603174603</v>
      </c>
      <c r="M210" s="410">
        <f t="shared" si="10"/>
        <v>7</v>
      </c>
    </row>
    <row r="211" s="356" customFormat="1" ht="15.75" spans="1:13">
      <c r="A211" s="392" t="s">
        <v>1118</v>
      </c>
      <c r="B211" s="393" t="s">
        <v>155</v>
      </c>
      <c r="C211" s="395"/>
      <c r="D211" s="396"/>
      <c r="E211" s="396"/>
      <c r="F211" s="397"/>
      <c r="G211" s="395">
        <v>0</v>
      </c>
      <c r="H211" s="398"/>
      <c r="I211" s="394"/>
      <c r="J211" s="394"/>
      <c r="K211" s="396">
        <f t="shared" si="11"/>
        <v>0</v>
      </c>
      <c r="L211" s="411" t="str">
        <f t="shared" si="12"/>
        <v/>
      </c>
      <c r="M211" s="410">
        <f t="shared" si="10"/>
        <v>7</v>
      </c>
    </row>
    <row r="212" s="356" customFormat="1" ht="15.75" spans="1:13">
      <c r="A212" s="392" t="s">
        <v>1119</v>
      </c>
      <c r="B212" s="399" t="s">
        <v>269</v>
      </c>
      <c r="C212" s="395">
        <v>0</v>
      </c>
      <c r="D212" s="396"/>
      <c r="E212" s="396"/>
      <c r="F212" s="397"/>
      <c r="G212" s="395">
        <v>-9</v>
      </c>
      <c r="H212" s="398">
        <v>-1</v>
      </c>
      <c r="I212" s="394"/>
      <c r="J212" s="394"/>
      <c r="K212" s="396">
        <f t="shared" si="11"/>
        <v>0</v>
      </c>
      <c r="L212" s="411" t="str">
        <f t="shared" si="12"/>
        <v/>
      </c>
      <c r="M212" s="410">
        <f t="shared" si="10"/>
        <v>7</v>
      </c>
    </row>
    <row r="213" s="356" customFormat="1" ht="15.75" spans="1:13">
      <c r="A213" s="392" t="s">
        <v>1120</v>
      </c>
      <c r="B213" s="399" t="s">
        <v>270</v>
      </c>
      <c r="C213" s="395"/>
      <c r="D213" s="396"/>
      <c r="E213" s="396"/>
      <c r="F213" s="397"/>
      <c r="G213" s="395">
        <v>0</v>
      </c>
      <c r="H213" s="398"/>
      <c r="I213" s="394"/>
      <c r="J213" s="394"/>
      <c r="K213" s="396">
        <f t="shared" si="11"/>
        <v>0</v>
      </c>
      <c r="L213" s="411" t="str">
        <f t="shared" si="12"/>
        <v/>
      </c>
      <c r="M213" s="410">
        <f t="shared" si="10"/>
        <v>7</v>
      </c>
    </row>
    <row r="214" s="356" customFormat="1" ht="15.75" spans="1:13">
      <c r="A214" s="392" t="s">
        <v>1121</v>
      </c>
      <c r="B214" s="399" t="s">
        <v>271</v>
      </c>
      <c r="C214" s="395"/>
      <c r="D214" s="396"/>
      <c r="E214" s="396"/>
      <c r="F214" s="397"/>
      <c r="G214" s="395">
        <v>0</v>
      </c>
      <c r="H214" s="388"/>
      <c r="I214" s="394"/>
      <c r="J214" s="394"/>
      <c r="K214" s="396">
        <f t="shared" si="11"/>
        <v>0</v>
      </c>
      <c r="L214" s="411" t="str">
        <f t="shared" si="12"/>
        <v/>
      </c>
      <c r="M214" s="410">
        <f t="shared" si="10"/>
        <v>7</v>
      </c>
    </row>
    <row r="215" s="356" customFormat="1" ht="15.75" spans="1:13">
      <c r="A215" s="392" t="s">
        <v>1122</v>
      </c>
      <c r="B215" s="393" t="s">
        <v>162</v>
      </c>
      <c r="C215" s="395"/>
      <c r="D215" s="396"/>
      <c r="E215" s="396"/>
      <c r="F215" s="397"/>
      <c r="G215" s="395">
        <v>0</v>
      </c>
      <c r="H215" s="388"/>
      <c r="I215" s="394"/>
      <c r="J215" s="394"/>
      <c r="K215" s="396">
        <f t="shared" si="11"/>
        <v>0</v>
      </c>
      <c r="L215" s="411" t="str">
        <f t="shared" si="12"/>
        <v/>
      </c>
      <c r="M215" s="410">
        <f t="shared" si="10"/>
        <v>7</v>
      </c>
    </row>
    <row r="216" s="356" customFormat="1" ht="15.75" spans="1:13">
      <c r="A216" s="392" t="s">
        <v>1123</v>
      </c>
      <c r="B216" s="393" t="s">
        <v>272</v>
      </c>
      <c r="C216" s="395">
        <v>37</v>
      </c>
      <c r="D216" s="396">
        <v>169</v>
      </c>
      <c r="E216" s="396">
        <v>155</v>
      </c>
      <c r="F216" s="397">
        <v>0.917159763313609</v>
      </c>
      <c r="G216" s="395">
        <v>-261</v>
      </c>
      <c r="H216" s="398">
        <v>-0.627403846153846</v>
      </c>
      <c r="I216" s="394"/>
      <c r="J216" s="394"/>
      <c r="K216" s="396">
        <f t="shared" si="11"/>
        <v>-169</v>
      </c>
      <c r="L216" s="411">
        <f t="shared" si="12"/>
        <v>-1</v>
      </c>
      <c r="M216" s="410">
        <f t="shared" ref="M216:M279" si="13">LEN(A216)</f>
        <v>7</v>
      </c>
    </row>
    <row r="217" s="356" customFormat="1" ht="15.75" spans="1:13">
      <c r="A217" s="401" t="s">
        <v>1124</v>
      </c>
      <c r="B217" s="390" t="s">
        <v>273</v>
      </c>
      <c r="C217" s="391">
        <v>927</v>
      </c>
      <c r="D217" s="391">
        <v>992</v>
      </c>
      <c r="E217" s="391">
        <v>919</v>
      </c>
      <c r="F217" s="387">
        <v>0.926411290322581</v>
      </c>
      <c r="G217" s="391">
        <v>109</v>
      </c>
      <c r="H217" s="388">
        <v>0.134567901234568</v>
      </c>
      <c r="I217" s="391">
        <v>517</v>
      </c>
      <c r="J217" s="391">
        <v>2</v>
      </c>
      <c r="K217" s="386">
        <f t="shared" si="11"/>
        <v>-990</v>
      </c>
      <c r="L217" s="409">
        <f t="shared" si="12"/>
        <v>-0.997983870967742</v>
      </c>
      <c r="M217" s="410">
        <f t="shared" si="13"/>
        <v>5</v>
      </c>
    </row>
    <row r="218" s="356" customFormat="1" ht="15.75" spans="1:13">
      <c r="A218" s="392" t="s">
        <v>1125</v>
      </c>
      <c r="B218" s="399" t="s">
        <v>153</v>
      </c>
      <c r="C218" s="395">
        <v>557</v>
      </c>
      <c r="D218" s="396">
        <v>586</v>
      </c>
      <c r="E218" s="396">
        <v>520</v>
      </c>
      <c r="F218" s="397">
        <v>0.887372013651877</v>
      </c>
      <c r="G218" s="395">
        <v>2</v>
      </c>
      <c r="H218" s="398">
        <v>0.00386100386100386</v>
      </c>
      <c r="I218" s="394">
        <v>430</v>
      </c>
      <c r="J218" s="394"/>
      <c r="K218" s="396">
        <f t="shared" si="11"/>
        <v>-586</v>
      </c>
      <c r="L218" s="411">
        <f t="shared" si="12"/>
        <v>-1</v>
      </c>
      <c r="M218" s="410">
        <f t="shared" si="13"/>
        <v>7</v>
      </c>
    </row>
    <row r="219" s="356" customFormat="1" ht="15.75" spans="1:13">
      <c r="A219" s="392" t="s">
        <v>1126</v>
      </c>
      <c r="B219" s="399" t="s">
        <v>154</v>
      </c>
      <c r="C219" s="395">
        <v>23</v>
      </c>
      <c r="D219" s="396">
        <v>98</v>
      </c>
      <c r="E219" s="396">
        <v>98</v>
      </c>
      <c r="F219" s="397">
        <v>1</v>
      </c>
      <c r="G219" s="395">
        <v>-41</v>
      </c>
      <c r="H219" s="398">
        <v>-0.294964028776978</v>
      </c>
      <c r="I219" s="394">
        <v>44</v>
      </c>
      <c r="J219" s="394"/>
      <c r="K219" s="396">
        <f t="shared" si="11"/>
        <v>-98</v>
      </c>
      <c r="L219" s="411">
        <f t="shared" si="12"/>
        <v>-1</v>
      </c>
      <c r="M219" s="410">
        <f t="shared" si="13"/>
        <v>7</v>
      </c>
    </row>
    <row r="220" s="356" customFormat="1" ht="15.75" spans="1:13">
      <c r="A220" s="392" t="s">
        <v>1127</v>
      </c>
      <c r="B220" s="399" t="s">
        <v>155</v>
      </c>
      <c r="C220" s="395"/>
      <c r="D220" s="396"/>
      <c r="E220" s="396"/>
      <c r="F220" s="397"/>
      <c r="G220" s="395"/>
      <c r="H220" s="398"/>
      <c r="I220" s="394"/>
      <c r="J220" s="394"/>
      <c r="K220" s="396">
        <f t="shared" si="11"/>
        <v>0</v>
      </c>
      <c r="L220" s="411" t="str">
        <f t="shared" si="12"/>
        <v/>
      </c>
      <c r="M220" s="410">
        <f t="shared" si="13"/>
        <v>7</v>
      </c>
    </row>
    <row r="221" s="356" customFormat="1" ht="15.75" spans="1:13">
      <c r="A221" s="392" t="s">
        <v>1128</v>
      </c>
      <c r="B221" s="400" t="s">
        <v>274</v>
      </c>
      <c r="C221" s="395">
        <v>42</v>
      </c>
      <c r="D221" s="396">
        <v>30</v>
      </c>
      <c r="E221" s="396">
        <v>27</v>
      </c>
      <c r="F221" s="397">
        <v>0.9</v>
      </c>
      <c r="G221" s="395">
        <v>-5</v>
      </c>
      <c r="H221" s="398">
        <v>-0.15625</v>
      </c>
      <c r="I221" s="394">
        <v>10</v>
      </c>
      <c r="J221" s="394"/>
      <c r="K221" s="396">
        <f t="shared" si="11"/>
        <v>-30</v>
      </c>
      <c r="L221" s="411">
        <f t="shared" si="12"/>
        <v>-1</v>
      </c>
      <c r="M221" s="410">
        <f t="shared" si="13"/>
        <v>7</v>
      </c>
    </row>
    <row r="222" s="356" customFormat="1" ht="15.75" spans="1:13">
      <c r="A222" s="392" t="s">
        <v>1129</v>
      </c>
      <c r="B222" s="393" t="s">
        <v>275</v>
      </c>
      <c r="C222" s="395">
        <v>15</v>
      </c>
      <c r="D222" s="396">
        <v>15</v>
      </c>
      <c r="E222" s="396">
        <v>15</v>
      </c>
      <c r="F222" s="397">
        <v>1</v>
      </c>
      <c r="G222" s="395">
        <v>3</v>
      </c>
      <c r="H222" s="398">
        <v>0.25</v>
      </c>
      <c r="I222" s="394">
        <v>3</v>
      </c>
      <c r="J222" s="394"/>
      <c r="K222" s="396">
        <f t="shared" si="11"/>
        <v>-15</v>
      </c>
      <c r="L222" s="411">
        <f t="shared" si="12"/>
        <v>-1</v>
      </c>
      <c r="M222" s="410">
        <f t="shared" si="13"/>
        <v>7</v>
      </c>
    </row>
    <row r="223" s="356" customFormat="1" ht="15.75" spans="1:13">
      <c r="A223" s="392" t="s">
        <v>1130</v>
      </c>
      <c r="B223" s="393" t="s">
        <v>276</v>
      </c>
      <c r="C223" s="395"/>
      <c r="D223" s="396"/>
      <c r="E223" s="396"/>
      <c r="F223" s="397"/>
      <c r="G223" s="395"/>
      <c r="H223" s="398" t="e">
        <v>#DIV/0!</v>
      </c>
      <c r="I223" s="394"/>
      <c r="J223" s="394"/>
      <c r="K223" s="396">
        <f t="shared" si="11"/>
        <v>0</v>
      </c>
      <c r="L223" s="411" t="str">
        <f t="shared" si="12"/>
        <v/>
      </c>
      <c r="M223" s="410">
        <f t="shared" si="13"/>
        <v>7</v>
      </c>
    </row>
    <row r="224" s="356" customFormat="1" ht="15.75" spans="1:13">
      <c r="A224" s="392" t="s">
        <v>1131</v>
      </c>
      <c r="B224" s="402" t="s">
        <v>277</v>
      </c>
      <c r="C224" s="395">
        <v>35</v>
      </c>
      <c r="D224" s="396">
        <v>18</v>
      </c>
      <c r="E224" s="396">
        <v>16</v>
      </c>
      <c r="F224" s="397">
        <v>0.888888888888889</v>
      </c>
      <c r="G224" s="395">
        <v>-32</v>
      </c>
      <c r="H224" s="398">
        <v>-0.666666666666667</v>
      </c>
      <c r="I224" s="394">
        <v>10</v>
      </c>
      <c r="J224" s="394"/>
      <c r="K224" s="396">
        <f t="shared" si="11"/>
        <v>-18</v>
      </c>
      <c r="L224" s="411">
        <f t="shared" si="12"/>
        <v>-1</v>
      </c>
      <c r="M224" s="410">
        <f t="shared" si="13"/>
        <v>7</v>
      </c>
    </row>
    <row r="225" s="356" customFormat="1" ht="15.75" spans="1:13">
      <c r="A225" s="392" t="s">
        <v>1132</v>
      </c>
      <c r="B225" s="399" t="s">
        <v>278</v>
      </c>
      <c r="C225" s="395"/>
      <c r="D225" s="396"/>
      <c r="E225" s="396"/>
      <c r="F225" s="397"/>
      <c r="G225" s="395"/>
      <c r="H225" s="398"/>
      <c r="I225" s="394"/>
      <c r="J225" s="394"/>
      <c r="K225" s="396">
        <f t="shared" si="11"/>
        <v>0</v>
      </c>
      <c r="L225" s="411" t="str">
        <f t="shared" si="12"/>
        <v/>
      </c>
      <c r="M225" s="410">
        <f t="shared" si="13"/>
        <v>7</v>
      </c>
    </row>
    <row r="226" s="356" customFormat="1" ht="15.75" spans="1:13">
      <c r="A226" s="392" t="s">
        <v>1133</v>
      </c>
      <c r="B226" s="399" t="s">
        <v>279</v>
      </c>
      <c r="C226" s="395">
        <v>0</v>
      </c>
      <c r="D226" s="396">
        <v>15</v>
      </c>
      <c r="E226" s="396">
        <v>15</v>
      </c>
      <c r="F226" s="397">
        <v>1</v>
      </c>
      <c r="G226" s="395">
        <v>4</v>
      </c>
      <c r="H226" s="398">
        <v>0.363636363636364</v>
      </c>
      <c r="I226" s="394"/>
      <c r="J226" s="394"/>
      <c r="K226" s="396">
        <f t="shared" si="11"/>
        <v>-15</v>
      </c>
      <c r="L226" s="411">
        <f t="shared" si="12"/>
        <v>-1</v>
      </c>
      <c r="M226" s="410">
        <f t="shared" si="13"/>
        <v>7</v>
      </c>
    </row>
    <row r="227" s="356" customFormat="1" ht="15.75" spans="1:13">
      <c r="A227" s="392" t="s">
        <v>1134</v>
      </c>
      <c r="B227" s="399" t="s">
        <v>280</v>
      </c>
      <c r="C227" s="395">
        <v>0</v>
      </c>
      <c r="D227" s="396"/>
      <c r="E227" s="396"/>
      <c r="F227" s="397"/>
      <c r="G227" s="395">
        <v>-10</v>
      </c>
      <c r="H227" s="398">
        <v>-1</v>
      </c>
      <c r="I227" s="394"/>
      <c r="J227" s="394"/>
      <c r="K227" s="396">
        <f t="shared" si="11"/>
        <v>0</v>
      </c>
      <c r="L227" s="411" t="str">
        <f t="shared" si="12"/>
        <v/>
      </c>
      <c r="M227" s="410">
        <f t="shared" si="13"/>
        <v>7</v>
      </c>
    </row>
    <row r="228" s="356" customFormat="1" ht="15.75" spans="1:13">
      <c r="A228" s="392" t="s">
        <v>1135</v>
      </c>
      <c r="B228" s="399" t="s">
        <v>186</v>
      </c>
      <c r="C228" s="395"/>
      <c r="D228" s="396"/>
      <c r="E228" s="396"/>
      <c r="F228" s="397"/>
      <c r="G228" s="395"/>
      <c r="H228" s="398"/>
      <c r="I228" s="394"/>
      <c r="J228" s="394"/>
      <c r="K228" s="396">
        <f t="shared" si="11"/>
        <v>0</v>
      </c>
      <c r="L228" s="411" t="str">
        <f t="shared" si="12"/>
        <v/>
      </c>
      <c r="M228" s="410">
        <f t="shared" si="13"/>
        <v>7</v>
      </c>
    </row>
    <row r="229" s="356" customFormat="1" ht="15.75" spans="1:13">
      <c r="A229" s="392" t="s">
        <v>1136</v>
      </c>
      <c r="B229" s="399" t="s">
        <v>162</v>
      </c>
      <c r="C229" s="395"/>
      <c r="D229" s="396"/>
      <c r="E229" s="396"/>
      <c r="F229" s="397"/>
      <c r="G229" s="395"/>
      <c r="H229" s="398" t="e">
        <v>#DIV/0!</v>
      </c>
      <c r="I229" s="394"/>
      <c r="J229" s="394"/>
      <c r="K229" s="396">
        <f t="shared" si="11"/>
        <v>0</v>
      </c>
      <c r="L229" s="411" t="str">
        <f t="shared" si="12"/>
        <v/>
      </c>
      <c r="M229" s="410">
        <f t="shared" si="13"/>
        <v>7</v>
      </c>
    </row>
    <row r="230" s="356" customFormat="1" ht="15.75" spans="1:13">
      <c r="A230" s="392" t="s">
        <v>1137</v>
      </c>
      <c r="B230" s="393" t="s">
        <v>281</v>
      </c>
      <c r="C230" s="395">
        <v>255</v>
      </c>
      <c r="D230" s="396">
        <v>230</v>
      </c>
      <c r="E230" s="396">
        <v>228</v>
      </c>
      <c r="F230" s="397">
        <v>0.991304347826087</v>
      </c>
      <c r="G230" s="395">
        <v>188</v>
      </c>
      <c r="H230" s="398">
        <v>4.7</v>
      </c>
      <c r="I230" s="394">
        <v>20</v>
      </c>
      <c r="J230" s="394">
        <v>2</v>
      </c>
      <c r="K230" s="396">
        <f t="shared" si="11"/>
        <v>-228</v>
      </c>
      <c r="L230" s="411">
        <f t="shared" si="12"/>
        <v>-0.991304347826087</v>
      </c>
      <c r="M230" s="410">
        <f t="shared" si="13"/>
        <v>7</v>
      </c>
    </row>
    <row r="231" s="356" customFormat="1" ht="15.75" spans="1:13">
      <c r="A231" s="401" t="s">
        <v>1138</v>
      </c>
      <c r="B231" s="390" t="s">
        <v>282</v>
      </c>
      <c r="C231" s="413"/>
      <c r="D231" s="386"/>
      <c r="E231" s="386"/>
      <c r="F231" s="387"/>
      <c r="G231" s="391"/>
      <c r="H231" s="388"/>
      <c r="I231" s="413"/>
      <c r="J231" s="413"/>
      <c r="K231" s="386"/>
      <c r="L231" s="409" t="str">
        <f t="shared" si="12"/>
        <v/>
      </c>
      <c r="M231" s="410">
        <f t="shared" si="13"/>
        <v>5</v>
      </c>
    </row>
    <row r="232" s="356" customFormat="1" ht="15.75" spans="1:13">
      <c r="A232" s="401" t="s">
        <v>1139</v>
      </c>
      <c r="B232" s="390" t="s">
        <v>283</v>
      </c>
      <c r="C232" s="413"/>
      <c r="D232" s="386"/>
      <c r="E232" s="386"/>
      <c r="F232" s="387"/>
      <c r="G232" s="391"/>
      <c r="H232" s="388"/>
      <c r="I232" s="413"/>
      <c r="J232" s="413"/>
      <c r="K232" s="386"/>
      <c r="L232" s="409" t="str">
        <f t="shared" si="12"/>
        <v/>
      </c>
      <c r="M232" s="410">
        <f t="shared" si="13"/>
        <v>5</v>
      </c>
    </row>
    <row r="233" s="356" customFormat="1" ht="15.75" spans="1:13">
      <c r="A233" s="401" t="s">
        <v>1140</v>
      </c>
      <c r="B233" s="390" t="s">
        <v>284</v>
      </c>
      <c r="C233" s="413"/>
      <c r="D233" s="386"/>
      <c r="E233" s="386"/>
      <c r="F233" s="387"/>
      <c r="G233" s="391"/>
      <c r="H233" s="388"/>
      <c r="I233" s="413"/>
      <c r="J233" s="413"/>
      <c r="K233" s="386"/>
      <c r="L233" s="409" t="str">
        <f t="shared" si="12"/>
        <v/>
      </c>
      <c r="M233" s="410">
        <f t="shared" si="13"/>
        <v>5</v>
      </c>
    </row>
    <row r="234" s="356" customFormat="1" ht="15.75" spans="1:13">
      <c r="A234" s="401" t="s">
        <v>1141</v>
      </c>
      <c r="B234" s="390" t="s">
        <v>285</v>
      </c>
      <c r="C234" s="413"/>
      <c r="D234" s="386"/>
      <c r="E234" s="386"/>
      <c r="F234" s="387"/>
      <c r="G234" s="391"/>
      <c r="H234" s="388"/>
      <c r="I234" s="413"/>
      <c r="J234" s="413"/>
      <c r="K234" s="386"/>
      <c r="L234" s="409" t="str">
        <f t="shared" si="12"/>
        <v/>
      </c>
      <c r="M234" s="410">
        <f t="shared" si="13"/>
        <v>5</v>
      </c>
    </row>
    <row r="235" s="356" customFormat="1" ht="15.75" spans="1:13">
      <c r="A235" s="401" t="s">
        <v>1142</v>
      </c>
      <c r="B235" s="390" t="s">
        <v>286</v>
      </c>
      <c r="C235" s="413"/>
      <c r="D235" s="386">
        <v>9</v>
      </c>
      <c r="E235" s="386">
        <v>9</v>
      </c>
      <c r="F235" s="387">
        <v>1</v>
      </c>
      <c r="G235" s="391">
        <v>9</v>
      </c>
      <c r="H235" s="388"/>
      <c r="I235" s="413">
        <v>927</v>
      </c>
      <c r="J235" s="413">
        <v>0</v>
      </c>
      <c r="K235" s="386">
        <f t="shared" ref="K235:K254" si="14">IFERROR(J235-D235,"")</f>
        <v>-9</v>
      </c>
      <c r="L235" s="409">
        <f t="shared" si="12"/>
        <v>-1</v>
      </c>
      <c r="M235" s="410">
        <f t="shared" si="13"/>
        <v>5</v>
      </c>
    </row>
    <row r="236" s="356" customFormat="1" ht="15.75" spans="1:13">
      <c r="A236" s="417" t="s">
        <v>1143</v>
      </c>
      <c r="B236" s="385" t="s">
        <v>287</v>
      </c>
      <c r="C236" s="386">
        <v>39043</v>
      </c>
      <c r="D236" s="386">
        <v>37922</v>
      </c>
      <c r="E236" s="386">
        <v>37454</v>
      </c>
      <c r="F236" s="387">
        <v>0.987658878751121</v>
      </c>
      <c r="G236" s="391">
        <v>3457</v>
      </c>
      <c r="H236" s="388">
        <v>0.101685442833191</v>
      </c>
      <c r="I236" s="386">
        <v>37590</v>
      </c>
      <c r="J236" s="386">
        <v>360</v>
      </c>
      <c r="K236" s="386">
        <f t="shared" si="14"/>
        <v>-37562</v>
      </c>
      <c r="L236" s="409">
        <f t="shared" si="12"/>
        <v>-0.990506829808554</v>
      </c>
      <c r="M236" s="410">
        <f t="shared" si="13"/>
        <v>3</v>
      </c>
    </row>
    <row r="237" s="356" customFormat="1" ht="15.75" spans="1:13">
      <c r="A237" s="401" t="s">
        <v>1144</v>
      </c>
      <c r="B237" s="390" t="s">
        <v>288</v>
      </c>
      <c r="C237" s="386">
        <v>1663</v>
      </c>
      <c r="D237" s="386">
        <v>1367</v>
      </c>
      <c r="E237" s="386">
        <v>1218</v>
      </c>
      <c r="F237" s="387">
        <v>0.891002194586686</v>
      </c>
      <c r="G237" s="391">
        <v>-9</v>
      </c>
      <c r="H237" s="388">
        <v>-0.00733496332518337</v>
      </c>
      <c r="I237" s="386">
        <v>1382</v>
      </c>
      <c r="J237" s="386">
        <v>0</v>
      </c>
      <c r="K237" s="386">
        <f t="shared" si="14"/>
        <v>-1367</v>
      </c>
      <c r="L237" s="409">
        <f t="shared" si="12"/>
        <v>-1</v>
      </c>
      <c r="M237" s="410">
        <f t="shared" si="13"/>
        <v>5</v>
      </c>
    </row>
    <row r="238" s="356" customFormat="1" ht="15.75" spans="1:13">
      <c r="A238" s="392" t="s">
        <v>1145</v>
      </c>
      <c r="B238" s="393" t="s">
        <v>153</v>
      </c>
      <c r="C238" s="395">
        <v>488</v>
      </c>
      <c r="D238" s="396">
        <v>489</v>
      </c>
      <c r="E238" s="396">
        <v>450</v>
      </c>
      <c r="F238" s="397">
        <v>0.920245398773006</v>
      </c>
      <c r="G238" s="395">
        <v>-145</v>
      </c>
      <c r="H238" s="398">
        <v>-0.243697478991597</v>
      </c>
      <c r="I238" s="394">
        <v>430</v>
      </c>
      <c r="J238" s="394"/>
      <c r="K238" s="396">
        <f t="shared" si="14"/>
        <v>-489</v>
      </c>
      <c r="L238" s="411">
        <f t="shared" si="12"/>
        <v>-1</v>
      </c>
      <c r="M238" s="410">
        <f t="shared" si="13"/>
        <v>7</v>
      </c>
    </row>
    <row r="239" s="356" customFormat="1" ht="15.75" spans="1:13">
      <c r="A239" s="392" t="s">
        <v>1146</v>
      </c>
      <c r="B239" s="393" t="s">
        <v>154</v>
      </c>
      <c r="C239" s="395">
        <v>110</v>
      </c>
      <c r="D239" s="396">
        <v>100</v>
      </c>
      <c r="E239" s="396">
        <v>96</v>
      </c>
      <c r="F239" s="397">
        <v>0.96</v>
      </c>
      <c r="G239" s="395">
        <v>61</v>
      </c>
      <c r="H239" s="398">
        <v>1.74285714285714</v>
      </c>
      <c r="I239" s="394">
        <v>63</v>
      </c>
      <c r="J239" s="394"/>
      <c r="K239" s="396">
        <f t="shared" si="14"/>
        <v>-100</v>
      </c>
      <c r="L239" s="411">
        <f t="shared" si="12"/>
        <v>-1</v>
      </c>
      <c r="M239" s="410">
        <f t="shared" si="13"/>
        <v>7</v>
      </c>
    </row>
    <row r="240" s="356" customFormat="1" ht="15.75" spans="1:13">
      <c r="A240" s="392" t="s">
        <v>1147</v>
      </c>
      <c r="B240" s="393" t="s">
        <v>155</v>
      </c>
      <c r="C240" s="395"/>
      <c r="D240" s="396"/>
      <c r="E240" s="396"/>
      <c r="F240" s="397"/>
      <c r="G240" s="395"/>
      <c r="H240" s="398"/>
      <c r="I240" s="394"/>
      <c r="J240" s="394"/>
      <c r="K240" s="396">
        <f t="shared" si="14"/>
        <v>0</v>
      </c>
      <c r="L240" s="411" t="str">
        <f t="shared" si="12"/>
        <v/>
      </c>
      <c r="M240" s="410">
        <f t="shared" si="13"/>
        <v>7</v>
      </c>
    </row>
    <row r="241" s="356" customFormat="1" ht="15.75" spans="1:13">
      <c r="A241" s="392" t="s">
        <v>1148</v>
      </c>
      <c r="B241" s="412" t="s">
        <v>289</v>
      </c>
      <c r="C241" s="395">
        <v>1065</v>
      </c>
      <c r="D241" s="396">
        <v>778</v>
      </c>
      <c r="E241" s="396">
        <v>672</v>
      </c>
      <c r="F241" s="397">
        <v>0.863753213367609</v>
      </c>
      <c r="G241" s="395">
        <v>75</v>
      </c>
      <c r="H241" s="398">
        <v>0.125628140703518</v>
      </c>
      <c r="I241" s="394">
        <v>889</v>
      </c>
      <c r="J241" s="394"/>
      <c r="K241" s="396">
        <f t="shared" si="14"/>
        <v>-778</v>
      </c>
      <c r="L241" s="411">
        <f t="shared" si="12"/>
        <v>-1</v>
      </c>
      <c r="M241" s="410">
        <f t="shared" si="13"/>
        <v>7</v>
      </c>
    </row>
    <row r="242" s="356" customFormat="1" ht="15.75" spans="1:13">
      <c r="A242" s="401" t="s">
        <v>1149</v>
      </c>
      <c r="B242" s="390" t="s">
        <v>290</v>
      </c>
      <c r="C242" s="391">
        <v>34462</v>
      </c>
      <c r="D242" s="391">
        <v>33824</v>
      </c>
      <c r="E242" s="391">
        <v>33608</v>
      </c>
      <c r="F242" s="387">
        <v>0.993614001892148</v>
      </c>
      <c r="G242" s="391">
        <v>2796</v>
      </c>
      <c r="H242" s="388">
        <v>0.0907438660262235</v>
      </c>
      <c r="I242" s="391">
        <v>34583</v>
      </c>
      <c r="J242" s="391">
        <v>326</v>
      </c>
      <c r="K242" s="386">
        <f t="shared" si="14"/>
        <v>-33498</v>
      </c>
      <c r="L242" s="409">
        <f t="shared" si="12"/>
        <v>-0.990361873226112</v>
      </c>
      <c r="M242" s="410">
        <f t="shared" si="13"/>
        <v>5</v>
      </c>
    </row>
    <row r="243" s="356" customFormat="1" ht="15.75" spans="1:13">
      <c r="A243" s="392" t="s">
        <v>1150</v>
      </c>
      <c r="B243" s="393" t="s">
        <v>291</v>
      </c>
      <c r="C243" s="395">
        <v>884</v>
      </c>
      <c r="D243" s="396">
        <v>596</v>
      </c>
      <c r="E243" s="396">
        <v>588</v>
      </c>
      <c r="F243" s="397">
        <v>0.986577181208054</v>
      </c>
      <c r="G243" s="395">
        <v>-328</v>
      </c>
      <c r="H243" s="398">
        <v>-0.358078602620087</v>
      </c>
      <c r="I243" s="394">
        <v>1392</v>
      </c>
      <c r="J243" s="394">
        <v>119</v>
      </c>
      <c r="K243" s="396">
        <f t="shared" si="14"/>
        <v>-477</v>
      </c>
      <c r="L243" s="411">
        <f t="shared" si="12"/>
        <v>-0.800335570469799</v>
      </c>
      <c r="M243" s="410">
        <f t="shared" si="13"/>
        <v>7</v>
      </c>
    </row>
    <row r="244" s="356" customFormat="1" ht="15.75" spans="1:13">
      <c r="A244" s="392" t="s">
        <v>1151</v>
      </c>
      <c r="B244" s="393" t="s">
        <v>292</v>
      </c>
      <c r="C244" s="395">
        <v>19540</v>
      </c>
      <c r="D244" s="396">
        <v>17545</v>
      </c>
      <c r="E244" s="396">
        <v>17435</v>
      </c>
      <c r="F244" s="397">
        <v>0.993730407523511</v>
      </c>
      <c r="G244" s="395">
        <v>2218</v>
      </c>
      <c r="H244" s="398">
        <v>0.145758033778011</v>
      </c>
      <c r="I244" s="394">
        <v>20736</v>
      </c>
      <c r="J244" s="394">
        <v>151</v>
      </c>
      <c r="K244" s="396">
        <f t="shared" si="14"/>
        <v>-17394</v>
      </c>
      <c r="L244" s="411">
        <f t="shared" si="12"/>
        <v>-0.991393559418638</v>
      </c>
      <c r="M244" s="410">
        <f t="shared" si="13"/>
        <v>7</v>
      </c>
    </row>
    <row r="245" s="356" customFormat="1" ht="15.75" spans="1:13">
      <c r="A245" s="392" t="s">
        <v>1152</v>
      </c>
      <c r="B245" s="399" t="s">
        <v>293</v>
      </c>
      <c r="C245" s="395">
        <v>7475</v>
      </c>
      <c r="D245" s="396">
        <v>9457</v>
      </c>
      <c r="E245" s="396">
        <v>9437</v>
      </c>
      <c r="F245" s="397">
        <v>0.997885164428466</v>
      </c>
      <c r="G245" s="395">
        <v>1372</v>
      </c>
      <c r="H245" s="398">
        <v>0.170117792932424</v>
      </c>
      <c r="I245" s="394">
        <v>6708</v>
      </c>
      <c r="J245" s="394">
        <v>15</v>
      </c>
      <c r="K245" s="396">
        <f t="shared" si="14"/>
        <v>-9442</v>
      </c>
      <c r="L245" s="411">
        <f t="shared" si="12"/>
        <v>-0.998413873321349</v>
      </c>
      <c r="M245" s="410">
        <f t="shared" si="13"/>
        <v>7</v>
      </c>
    </row>
    <row r="246" s="356" customFormat="1" ht="15.75" spans="1:13">
      <c r="A246" s="392" t="s">
        <v>1153</v>
      </c>
      <c r="B246" s="399" t="s">
        <v>294</v>
      </c>
      <c r="C246" s="395">
        <v>4960</v>
      </c>
      <c r="D246" s="396">
        <v>4980</v>
      </c>
      <c r="E246" s="396">
        <v>4911</v>
      </c>
      <c r="F246" s="397">
        <v>0.986144578313253</v>
      </c>
      <c r="G246" s="395">
        <v>-900</v>
      </c>
      <c r="H246" s="398">
        <v>-0.154878678368611</v>
      </c>
      <c r="I246" s="394">
        <v>5245</v>
      </c>
      <c r="J246" s="394">
        <v>9</v>
      </c>
      <c r="K246" s="396">
        <f t="shared" si="14"/>
        <v>-4971</v>
      </c>
      <c r="L246" s="411">
        <f t="shared" si="12"/>
        <v>-0.998192771084337</v>
      </c>
      <c r="M246" s="410">
        <f t="shared" si="13"/>
        <v>7</v>
      </c>
    </row>
    <row r="247" s="356" customFormat="1" ht="15.75" spans="1:13">
      <c r="A247" s="392" t="s">
        <v>1154</v>
      </c>
      <c r="B247" s="399" t="s">
        <v>295</v>
      </c>
      <c r="C247" s="395"/>
      <c r="D247" s="396">
        <v>16</v>
      </c>
      <c r="E247" s="396">
        <v>11</v>
      </c>
      <c r="F247" s="397">
        <v>0.6875</v>
      </c>
      <c r="G247" s="395">
        <v>11</v>
      </c>
      <c r="H247" s="398" t="e">
        <v>#DIV/0!</v>
      </c>
      <c r="I247" s="394"/>
      <c r="J247" s="394"/>
      <c r="K247" s="396">
        <f t="shared" si="14"/>
        <v>-16</v>
      </c>
      <c r="L247" s="411">
        <f t="shared" si="12"/>
        <v>-1</v>
      </c>
      <c r="M247" s="410">
        <f t="shared" si="13"/>
        <v>7</v>
      </c>
    </row>
    <row r="248" s="356" customFormat="1" ht="15.75" spans="1:13">
      <c r="A248" s="392" t="s">
        <v>1155</v>
      </c>
      <c r="B248" s="393" t="s">
        <v>296</v>
      </c>
      <c r="C248" s="395">
        <v>1603</v>
      </c>
      <c r="D248" s="396">
        <v>1230</v>
      </c>
      <c r="E248" s="396">
        <v>1226</v>
      </c>
      <c r="F248" s="397">
        <v>0.996747967479675</v>
      </c>
      <c r="G248" s="395">
        <v>423</v>
      </c>
      <c r="H248" s="398">
        <v>0.526774595267746</v>
      </c>
      <c r="I248" s="394">
        <v>502</v>
      </c>
      <c r="J248" s="394">
        <v>32</v>
      </c>
      <c r="K248" s="396">
        <f t="shared" si="14"/>
        <v>-1198</v>
      </c>
      <c r="L248" s="411">
        <f t="shared" si="12"/>
        <v>-0.973983739837398</v>
      </c>
      <c r="M248" s="410">
        <f t="shared" si="13"/>
        <v>7</v>
      </c>
    </row>
    <row r="249" s="356" customFormat="1" ht="15.75" spans="1:13">
      <c r="A249" s="401" t="s">
        <v>1156</v>
      </c>
      <c r="B249" s="390" t="s">
        <v>297</v>
      </c>
      <c r="C249" s="391">
        <v>2038</v>
      </c>
      <c r="D249" s="391">
        <v>1417</v>
      </c>
      <c r="E249" s="391">
        <v>1357</v>
      </c>
      <c r="F249" s="387">
        <v>0.957657021877205</v>
      </c>
      <c r="G249" s="391">
        <v>364</v>
      </c>
      <c r="H249" s="388">
        <v>0.366565961732125</v>
      </c>
      <c r="I249" s="391">
        <v>1131</v>
      </c>
      <c r="J249" s="391">
        <v>10</v>
      </c>
      <c r="K249" s="386">
        <f t="shared" si="14"/>
        <v>-1407</v>
      </c>
      <c r="L249" s="409">
        <f t="shared" si="12"/>
        <v>-0.992942836979534</v>
      </c>
      <c r="M249" s="410">
        <f t="shared" si="13"/>
        <v>5</v>
      </c>
    </row>
    <row r="250" s="356" customFormat="1" ht="15.75" spans="1:13">
      <c r="A250" s="392" t="s">
        <v>1157</v>
      </c>
      <c r="B250" s="393" t="s">
        <v>298</v>
      </c>
      <c r="C250" s="395"/>
      <c r="D250" s="395"/>
      <c r="E250" s="396"/>
      <c r="F250" s="397"/>
      <c r="G250" s="395"/>
      <c r="H250" s="388"/>
      <c r="I250" s="394"/>
      <c r="J250" s="394"/>
      <c r="K250" s="396">
        <f t="shared" si="14"/>
        <v>0</v>
      </c>
      <c r="L250" s="411" t="str">
        <f t="shared" si="12"/>
        <v/>
      </c>
      <c r="M250" s="410">
        <f t="shared" si="13"/>
        <v>7</v>
      </c>
    </row>
    <row r="251" s="356" customFormat="1" ht="15.75" spans="1:13">
      <c r="A251" s="392" t="s">
        <v>1158</v>
      </c>
      <c r="B251" s="393" t="s">
        <v>299</v>
      </c>
      <c r="C251" s="395">
        <v>2038</v>
      </c>
      <c r="D251" s="395">
        <v>1417</v>
      </c>
      <c r="E251" s="396">
        <v>1357</v>
      </c>
      <c r="F251" s="397">
        <v>0.957657021877205</v>
      </c>
      <c r="G251" s="395">
        <v>364</v>
      </c>
      <c r="H251" s="398">
        <v>0.366565961732125</v>
      </c>
      <c r="I251" s="394">
        <v>1131</v>
      </c>
      <c r="J251" s="394">
        <v>10</v>
      </c>
      <c r="K251" s="396">
        <f t="shared" si="14"/>
        <v>-1407</v>
      </c>
      <c r="L251" s="411">
        <f t="shared" si="12"/>
        <v>-0.992942836979534</v>
      </c>
      <c r="M251" s="410">
        <f t="shared" si="13"/>
        <v>7</v>
      </c>
    </row>
    <row r="252" s="356" customFormat="1" ht="15.75" spans="1:13">
      <c r="A252" s="392" t="s">
        <v>1159</v>
      </c>
      <c r="B252" s="393" t="s">
        <v>300</v>
      </c>
      <c r="C252" s="395"/>
      <c r="D252" s="395"/>
      <c r="E252" s="396"/>
      <c r="F252" s="387"/>
      <c r="G252" s="391"/>
      <c r="H252" s="398"/>
      <c r="I252" s="394"/>
      <c r="J252" s="394"/>
      <c r="K252" s="396">
        <f t="shared" si="14"/>
        <v>0</v>
      </c>
      <c r="L252" s="411" t="str">
        <f t="shared" si="12"/>
        <v/>
      </c>
      <c r="M252" s="410">
        <f t="shared" si="13"/>
        <v>7</v>
      </c>
    </row>
    <row r="253" s="356" customFormat="1" ht="15.75" spans="1:13">
      <c r="A253" s="392" t="s">
        <v>1160</v>
      </c>
      <c r="B253" s="399" t="s">
        <v>301</v>
      </c>
      <c r="C253" s="395"/>
      <c r="D253" s="395"/>
      <c r="E253" s="396"/>
      <c r="F253" s="387"/>
      <c r="G253" s="391"/>
      <c r="H253" s="398"/>
      <c r="I253" s="394"/>
      <c r="J253" s="394"/>
      <c r="K253" s="396">
        <f t="shared" si="14"/>
        <v>0</v>
      </c>
      <c r="L253" s="411" t="str">
        <f t="shared" si="12"/>
        <v/>
      </c>
      <c r="M253" s="410">
        <f t="shared" si="13"/>
        <v>7</v>
      </c>
    </row>
    <row r="254" s="356" customFormat="1" ht="15.75" spans="1:13">
      <c r="A254" s="392" t="s">
        <v>1161</v>
      </c>
      <c r="B254" s="399" t="s">
        <v>302</v>
      </c>
      <c r="C254" s="395"/>
      <c r="D254" s="395"/>
      <c r="E254" s="396"/>
      <c r="F254" s="387"/>
      <c r="G254" s="391"/>
      <c r="H254" s="398"/>
      <c r="I254" s="394"/>
      <c r="J254" s="394"/>
      <c r="K254" s="396">
        <f t="shared" si="14"/>
        <v>0</v>
      </c>
      <c r="L254" s="411" t="str">
        <f t="shared" si="12"/>
        <v/>
      </c>
      <c r="M254" s="410">
        <f t="shared" si="13"/>
        <v>7</v>
      </c>
    </row>
    <row r="255" s="356" customFormat="1" ht="15.75" spans="1:13">
      <c r="A255" s="401" t="s">
        <v>1162</v>
      </c>
      <c r="B255" s="390" t="s">
        <v>303</v>
      </c>
      <c r="C255" s="413"/>
      <c r="D255" s="391"/>
      <c r="E255" s="386"/>
      <c r="F255" s="387"/>
      <c r="G255" s="391"/>
      <c r="H255" s="388"/>
      <c r="I255" s="413"/>
      <c r="J255" s="413"/>
      <c r="K255" s="386"/>
      <c r="L255" s="409" t="str">
        <f t="shared" si="12"/>
        <v/>
      </c>
      <c r="M255" s="410">
        <f t="shared" si="13"/>
        <v>5</v>
      </c>
    </row>
    <row r="256" s="356" customFormat="1" ht="15.75" spans="1:13">
      <c r="A256" s="401" t="s">
        <v>1163</v>
      </c>
      <c r="B256" s="390" t="s">
        <v>304</v>
      </c>
      <c r="C256" s="413"/>
      <c r="D256" s="391"/>
      <c r="E256" s="386"/>
      <c r="F256" s="387"/>
      <c r="G256" s="391"/>
      <c r="H256" s="388"/>
      <c r="I256" s="413"/>
      <c r="J256" s="413"/>
      <c r="K256" s="386"/>
      <c r="L256" s="409" t="str">
        <f t="shared" si="12"/>
        <v/>
      </c>
      <c r="M256" s="410">
        <f t="shared" si="13"/>
        <v>5</v>
      </c>
    </row>
    <row r="257" s="356" customFormat="1" ht="15.75" spans="1:13">
      <c r="A257" s="401" t="s">
        <v>1164</v>
      </c>
      <c r="B257" s="390" t="s">
        <v>305</v>
      </c>
      <c r="C257" s="413"/>
      <c r="D257" s="391"/>
      <c r="E257" s="386"/>
      <c r="F257" s="387"/>
      <c r="G257" s="391"/>
      <c r="H257" s="388"/>
      <c r="I257" s="413"/>
      <c r="J257" s="413"/>
      <c r="K257" s="386"/>
      <c r="L257" s="409" t="str">
        <f t="shared" si="12"/>
        <v/>
      </c>
      <c r="M257" s="410">
        <f t="shared" si="13"/>
        <v>5</v>
      </c>
    </row>
    <row r="258" s="356" customFormat="1" ht="15.75" spans="1:13">
      <c r="A258" s="401" t="s">
        <v>1165</v>
      </c>
      <c r="B258" s="390" t="s">
        <v>306</v>
      </c>
      <c r="C258" s="413">
        <v>137</v>
      </c>
      <c r="D258" s="413">
        <v>86</v>
      </c>
      <c r="E258" s="413">
        <v>80</v>
      </c>
      <c r="F258" s="387">
        <v>0.930232558139535</v>
      </c>
      <c r="G258" s="391">
        <v>-70</v>
      </c>
      <c r="H258" s="388">
        <v>-0.466666666666667</v>
      </c>
      <c r="I258" s="413">
        <v>89</v>
      </c>
      <c r="J258" s="413">
        <v>0</v>
      </c>
      <c r="K258" s="386">
        <f t="shared" ref="K258:K274" si="15">IFERROR(J258-D258,"")</f>
        <v>-86</v>
      </c>
      <c r="L258" s="409">
        <f t="shared" si="12"/>
        <v>-1</v>
      </c>
      <c r="M258" s="410">
        <f t="shared" si="13"/>
        <v>5</v>
      </c>
    </row>
    <row r="259" s="356" customFormat="1" ht="15.75" spans="1:13">
      <c r="A259" s="392" t="s">
        <v>1166</v>
      </c>
      <c r="B259" s="393" t="s">
        <v>307</v>
      </c>
      <c r="C259" s="419">
        <v>111</v>
      </c>
      <c r="D259" s="396">
        <v>62</v>
      </c>
      <c r="E259" s="396">
        <v>56</v>
      </c>
      <c r="F259" s="397">
        <v>0.903225806451613</v>
      </c>
      <c r="G259" s="395">
        <v>-3</v>
      </c>
      <c r="H259" s="398">
        <v>-0.0508474576271186</v>
      </c>
      <c r="I259" s="394">
        <v>49</v>
      </c>
      <c r="J259" s="394"/>
      <c r="K259" s="396">
        <f t="shared" si="15"/>
        <v>-62</v>
      </c>
      <c r="L259" s="411">
        <f t="shared" si="12"/>
        <v>-1</v>
      </c>
      <c r="M259" s="410">
        <f t="shared" si="13"/>
        <v>7</v>
      </c>
    </row>
    <row r="260" s="356" customFormat="1" ht="15.75" spans="1:13">
      <c r="A260" s="392" t="s">
        <v>1167</v>
      </c>
      <c r="B260" s="393" t="s">
        <v>308</v>
      </c>
      <c r="C260" s="419"/>
      <c r="D260" s="396"/>
      <c r="E260" s="396"/>
      <c r="F260" s="397"/>
      <c r="G260" s="395"/>
      <c r="H260" s="398"/>
      <c r="I260" s="394"/>
      <c r="J260" s="394"/>
      <c r="K260" s="396">
        <f t="shared" si="15"/>
        <v>0</v>
      </c>
      <c r="L260" s="411" t="str">
        <f t="shared" si="12"/>
        <v/>
      </c>
      <c r="M260" s="410">
        <f t="shared" si="13"/>
        <v>7</v>
      </c>
    </row>
    <row r="261" s="356" customFormat="1" ht="15.75" spans="1:13">
      <c r="A261" s="392" t="s">
        <v>1168</v>
      </c>
      <c r="B261" s="399" t="s">
        <v>309</v>
      </c>
      <c r="C261" s="419">
        <v>26</v>
      </c>
      <c r="D261" s="396">
        <v>24</v>
      </c>
      <c r="E261" s="396">
        <v>24</v>
      </c>
      <c r="F261" s="397">
        <v>1</v>
      </c>
      <c r="G261" s="395">
        <v>-67</v>
      </c>
      <c r="H261" s="398">
        <v>-0.736263736263736</v>
      </c>
      <c r="I261" s="394">
        <v>40</v>
      </c>
      <c r="J261" s="394"/>
      <c r="K261" s="396">
        <f t="shared" si="15"/>
        <v>-24</v>
      </c>
      <c r="L261" s="411">
        <f t="shared" si="12"/>
        <v>-1</v>
      </c>
      <c r="M261" s="410">
        <f t="shared" si="13"/>
        <v>7</v>
      </c>
    </row>
    <row r="262" s="356" customFormat="1" ht="15.75" spans="1:13">
      <c r="A262" s="401" t="s">
        <v>1169</v>
      </c>
      <c r="B262" s="390" t="s">
        <v>310</v>
      </c>
      <c r="C262" s="391">
        <v>626</v>
      </c>
      <c r="D262" s="391">
        <v>381</v>
      </c>
      <c r="E262" s="391">
        <v>379</v>
      </c>
      <c r="F262" s="387">
        <v>0.994750656167979</v>
      </c>
      <c r="G262" s="391">
        <v>38</v>
      </c>
      <c r="H262" s="388">
        <v>0.111436950146628</v>
      </c>
      <c r="I262" s="391">
        <v>381</v>
      </c>
      <c r="J262" s="391">
        <v>0</v>
      </c>
      <c r="K262" s="386">
        <f t="shared" si="15"/>
        <v>-381</v>
      </c>
      <c r="L262" s="409">
        <f t="shared" si="12"/>
        <v>-1</v>
      </c>
      <c r="M262" s="410">
        <f t="shared" si="13"/>
        <v>5</v>
      </c>
    </row>
    <row r="263" s="356" customFormat="1" ht="15.75" spans="1:13">
      <c r="A263" s="392" t="s">
        <v>1170</v>
      </c>
      <c r="B263" s="399" t="s">
        <v>311</v>
      </c>
      <c r="C263" s="395"/>
      <c r="D263" s="396"/>
      <c r="E263" s="396"/>
      <c r="F263" s="397"/>
      <c r="G263" s="395"/>
      <c r="H263" s="388"/>
      <c r="I263" s="394"/>
      <c r="J263" s="394"/>
      <c r="K263" s="396">
        <f t="shared" si="15"/>
        <v>0</v>
      </c>
      <c r="L263" s="411" t="str">
        <f t="shared" ref="L263:L326" si="16">IFERROR(K263/D263,"")</f>
        <v/>
      </c>
      <c r="M263" s="410">
        <f t="shared" si="13"/>
        <v>7</v>
      </c>
    </row>
    <row r="264" s="356" customFormat="1" ht="15.75" spans="1:13">
      <c r="A264" s="392" t="s">
        <v>1171</v>
      </c>
      <c r="B264" s="393" t="s">
        <v>312</v>
      </c>
      <c r="C264" s="395">
        <v>299</v>
      </c>
      <c r="D264" s="396">
        <v>290</v>
      </c>
      <c r="E264" s="396">
        <v>288</v>
      </c>
      <c r="F264" s="397">
        <v>0.993103448275862</v>
      </c>
      <c r="G264" s="395">
        <v>18</v>
      </c>
      <c r="H264" s="398">
        <v>0.0666666666666667</v>
      </c>
      <c r="I264" s="394">
        <v>271</v>
      </c>
      <c r="J264" s="394"/>
      <c r="K264" s="396">
        <f t="shared" si="15"/>
        <v>-290</v>
      </c>
      <c r="L264" s="411">
        <f t="shared" si="16"/>
        <v>-1</v>
      </c>
      <c r="M264" s="410">
        <f t="shared" si="13"/>
        <v>7</v>
      </c>
    </row>
    <row r="265" s="356" customFormat="1" ht="15.75" spans="1:13">
      <c r="A265" s="392" t="s">
        <v>1172</v>
      </c>
      <c r="B265" s="393" t="s">
        <v>313</v>
      </c>
      <c r="C265" s="395">
        <v>327</v>
      </c>
      <c r="D265" s="396">
        <v>91</v>
      </c>
      <c r="E265" s="396">
        <v>91</v>
      </c>
      <c r="F265" s="397">
        <v>1</v>
      </c>
      <c r="G265" s="395">
        <v>20</v>
      </c>
      <c r="H265" s="398">
        <v>0.28169014084507</v>
      </c>
      <c r="I265" s="394">
        <v>110</v>
      </c>
      <c r="J265" s="394"/>
      <c r="K265" s="396">
        <f t="shared" si="15"/>
        <v>-91</v>
      </c>
      <c r="L265" s="411">
        <f t="shared" si="16"/>
        <v>-1</v>
      </c>
      <c r="M265" s="410">
        <f t="shared" si="13"/>
        <v>7</v>
      </c>
    </row>
    <row r="266" s="356" customFormat="1" ht="15.75" spans="1:13">
      <c r="A266" s="392" t="s">
        <v>1173</v>
      </c>
      <c r="B266" s="393" t="s">
        <v>314</v>
      </c>
      <c r="C266" s="395"/>
      <c r="D266" s="396"/>
      <c r="E266" s="396"/>
      <c r="F266" s="387"/>
      <c r="G266" s="391"/>
      <c r="H266" s="388"/>
      <c r="I266" s="394"/>
      <c r="J266" s="394"/>
      <c r="K266" s="396">
        <f t="shared" si="15"/>
        <v>0</v>
      </c>
      <c r="L266" s="411" t="str">
        <f t="shared" si="16"/>
        <v/>
      </c>
      <c r="M266" s="410">
        <f t="shared" si="13"/>
        <v>7</v>
      </c>
    </row>
    <row r="267" s="356" customFormat="1" ht="15.75" spans="1:13">
      <c r="A267" s="392" t="s">
        <v>1174</v>
      </c>
      <c r="B267" s="393" t="s">
        <v>315</v>
      </c>
      <c r="C267" s="395"/>
      <c r="D267" s="396"/>
      <c r="E267" s="396"/>
      <c r="F267" s="387"/>
      <c r="G267" s="391"/>
      <c r="H267" s="388"/>
      <c r="I267" s="394"/>
      <c r="J267" s="394"/>
      <c r="K267" s="396">
        <f t="shared" si="15"/>
        <v>0</v>
      </c>
      <c r="L267" s="411" t="str">
        <f t="shared" si="16"/>
        <v/>
      </c>
      <c r="M267" s="410">
        <f t="shared" si="13"/>
        <v>7</v>
      </c>
    </row>
    <row r="268" s="356" customFormat="1" ht="15.75" spans="1:13">
      <c r="A268" s="401" t="s">
        <v>1175</v>
      </c>
      <c r="B268" s="390" t="s">
        <v>316</v>
      </c>
      <c r="C268" s="391">
        <v>117</v>
      </c>
      <c r="D268" s="391">
        <v>847</v>
      </c>
      <c r="E268" s="391">
        <v>812</v>
      </c>
      <c r="F268" s="387">
        <v>0.958677685950413</v>
      </c>
      <c r="G268" s="391">
        <v>338</v>
      </c>
      <c r="H268" s="388">
        <v>0.713080168776371</v>
      </c>
      <c r="I268" s="391">
        <v>21</v>
      </c>
      <c r="J268" s="391">
        <v>21</v>
      </c>
      <c r="K268" s="386">
        <f t="shared" si="15"/>
        <v>-826</v>
      </c>
      <c r="L268" s="409">
        <f t="shared" si="16"/>
        <v>-0.975206611570248</v>
      </c>
      <c r="M268" s="410">
        <f t="shared" si="13"/>
        <v>5</v>
      </c>
    </row>
    <row r="269" s="356" customFormat="1" ht="15.75" spans="1:13">
      <c r="A269" s="392" t="s">
        <v>1176</v>
      </c>
      <c r="B269" s="399" t="s">
        <v>317</v>
      </c>
      <c r="C269" s="395"/>
      <c r="D269" s="396"/>
      <c r="E269" s="396"/>
      <c r="F269" s="397"/>
      <c r="G269" s="395">
        <v>-267</v>
      </c>
      <c r="H269" s="398">
        <v>-1</v>
      </c>
      <c r="I269" s="394">
        <v>9</v>
      </c>
      <c r="J269" s="394">
        <v>9</v>
      </c>
      <c r="K269" s="396">
        <f t="shared" si="15"/>
        <v>9</v>
      </c>
      <c r="L269" s="411" t="str">
        <f t="shared" si="16"/>
        <v/>
      </c>
      <c r="M269" s="410">
        <f t="shared" si="13"/>
        <v>7</v>
      </c>
    </row>
    <row r="270" s="356" customFormat="1" ht="15.75" spans="1:13">
      <c r="A270" s="392" t="s">
        <v>1177</v>
      </c>
      <c r="B270" s="399" t="s">
        <v>318</v>
      </c>
      <c r="C270" s="395"/>
      <c r="D270" s="396"/>
      <c r="E270" s="396"/>
      <c r="F270" s="397"/>
      <c r="G270" s="395">
        <v>0</v>
      </c>
      <c r="H270" s="398"/>
      <c r="I270" s="394"/>
      <c r="J270" s="394"/>
      <c r="K270" s="396">
        <f t="shared" si="15"/>
        <v>0</v>
      </c>
      <c r="L270" s="411" t="str">
        <f t="shared" si="16"/>
        <v/>
      </c>
      <c r="M270" s="410">
        <f t="shared" si="13"/>
        <v>7</v>
      </c>
    </row>
    <row r="271" s="356" customFormat="1" ht="15.75" spans="1:13">
      <c r="A271" s="392" t="s">
        <v>1178</v>
      </c>
      <c r="B271" s="399" t="s">
        <v>319</v>
      </c>
      <c r="C271" s="395"/>
      <c r="D271" s="396">
        <v>52</v>
      </c>
      <c r="E271" s="396">
        <v>52</v>
      </c>
      <c r="F271" s="397">
        <v>1</v>
      </c>
      <c r="G271" s="395">
        <v>11</v>
      </c>
      <c r="H271" s="398">
        <v>0.268292682926829</v>
      </c>
      <c r="I271" s="394"/>
      <c r="J271" s="394"/>
      <c r="K271" s="396">
        <f t="shared" si="15"/>
        <v>-52</v>
      </c>
      <c r="L271" s="411">
        <f t="shared" si="16"/>
        <v>-1</v>
      </c>
      <c r="M271" s="410">
        <f t="shared" si="13"/>
        <v>7</v>
      </c>
    </row>
    <row r="272" s="356" customFormat="1" ht="15.75" spans="1:13">
      <c r="A272" s="392" t="s">
        <v>1179</v>
      </c>
      <c r="B272" s="400" t="s">
        <v>320</v>
      </c>
      <c r="C272" s="395"/>
      <c r="D272" s="396"/>
      <c r="E272" s="396"/>
      <c r="F272" s="397"/>
      <c r="G272" s="395"/>
      <c r="H272" s="398"/>
      <c r="I272" s="394"/>
      <c r="J272" s="394"/>
      <c r="K272" s="396">
        <f t="shared" si="15"/>
        <v>0</v>
      </c>
      <c r="L272" s="411" t="str">
        <f t="shared" si="16"/>
        <v/>
      </c>
      <c r="M272" s="410">
        <f t="shared" si="13"/>
        <v>7</v>
      </c>
    </row>
    <row r="273" s="356" customFormat="1" ht="15.75" spans="1:13">
      <c r="A273" s="392" t="s">
        <v>1180</v>
      </c>
      <c r="B273" s="393" t="s">
        <v>321</v>
      </c>
      <c r="C273" s="395"/>
      <c r="D273" s="396"/>
      <c r="E273" s="396"/>
      <c r="F273" s="397"/>
      <c r="G273" s="395"/>
      <c r="H273" s="398"/>
      <c r="I273" s="394"/>
      <c r="J273" s="394"/>
      <c r="K273" s="396">
        <f t="shared" si="15"/>
        <v>0</v>
      </c>
      <c r="L273" s="411" t="str">
        <f t="shared" si="16"/>
        <v/>
      </c>
      <c r="M273" s="410">
        <f t="shared" si="13"/>
        <v>7</v>
      </c>
    </row>
    <row r="274" s="356" customFormat="1" ht="15.75" spans="1:13">
      <c r="A274" s="392" t="s">
        <v>1181</v>
      </c>
      <c r="B274" s="393" t="s">
        <v>322</v>
      </c>
      <c r="C274" s="395">
        <v>117</v>
      </c>
      <c r="D274" s="396">
        <v>795</v>
      </c>
      <c r="E274" s="396">
        <v>760</v>
      </c>
      <c r="F274" s="397">
        <v>0.955974842767296</v>
      </c>
      <c r="G274" s="395">
        <v>594</v>
      </c>
      <c r="H274" s="398">
        <v>3.57831325301205</v>
      </c>
      <c r="I274" s="394">
        <v>12</v>
      </c>
      <c r="J274" s="394">
        <v>12</v>
      </c>
      <c r="K274" s="396">
        <f t="shared" si="15"/>
        <v>-783</v>
      </c>
      <c r="L274" s="411">
        <f t="shared" si="16"/>
        <v>-0.984905660377358</v>
      </c>
      <c r="M274" s="410">
        <f t="shared" si="13"/>
        <v>7</v>
      </c>
    </row>
    <row r="275" s="356" customFormat="1" ht="15.75" spans="1:13">
      <c r="A275" s="401" t="s">
        <v>1182</v>
      </c>
      <c r="B275" s="390" t="s">
        <v>323</v>
      </c>
      <c r="C275" s="413"/>
      <c r="D275" s="386"/>
      <c r="E275" s="386"/>
      <c r="F275" s="397"/>
      <c r="G275" s="395"/>
      <c r="H275" s="388"/>
      <c r="I275" s="413">
        <v>3</v>
      </c>
      <c r="J275" s="413">
        <v>3</v>
      </c>
      <c r="K275" s="386"/>
      <c r="L275" s="409" t="str">
        <f t="shared" si="16"/>
        <v/>
      </c>
      <c r="M275" s="410">
        <f t="shared" si="13"/>
        <v>5</v>
      </c>
    </row>
    <row r="276" s="356" customFormat="1" ht="15.75" spans="1:13">
      <c r="A276" s="392" t="s">
        <v>1183</v>
      </c>
      <c r="B276" s="393" t="s">
        <v>324</v>
      </c>
      <c r="C276" s="413"/>
      <c r="D276" s="396"/>
      <c r="E276" s="396"/>
      <c r="F276" s="387"/>
      <c r="G276" s="391"/>
      <c r="H276" s="388"/>
      <c r="I276" s="394">
        <v>3</v>
      </c>
      <c r="J276" s="394">
        <v>3</v>
      </c>
      <c r="K276" s="396">
        <f t="shared" ref="K276:K282" si="17">IFERROR(J276-D276,"")</f>
        <v>3</v>
      </c>
      <c r="L276" s="411" t="str">
        <f t="shared" si="16"/>
        <v/>
      </c>
      <c r="M276" s="410">
        <f t="shared" si="13"/>
        <v>7</v>
      </c>
    </row>
    <row r="277" s="356" customFormat="1" ht="15.75" spans="1:13">
      <c r="A277" s="417" t="s">
        <v>1184</v>
      </c>
      <c r="B277" s="385" t="s">
        <v>325</v>
      </c>
      <c r="C277" s="386">
        <v>3000</v>
      </c>
      <c r="D277" s="386">
        <v>2645</v>
      </c>
      <c r="E277" s="386">
        <v>2406</v>
      </c>
      <c r="F277" s="387">
        <v>0.909640831758034</v>
      </c>
      <c r="G277" s="391">
        <v>57</v>
      </c>
      <c r="H277" s="388">
        <v>0.0242656449553001</v>
      </c>
      <c r="I277" s="386">
        <v>2634</v>
      </c>
      <c r="J277" s="386">
        <v>519</v>
      </c>
      <c r="K277" s="386">
        <f t="shared" si="17"/>
        <v>-2126</v>
      </c>
      <c r="L277" s="409">
        <f t="shared" si="16"/>
        <v>-0.803780718336484</v>
      </c>
      <c r="M277" s="410">
        <f t="shared" si="13"/>
        <v>3</v>
      </c>
    </row>
    <row r="278" s="356" customFormat="1" ht="15.75" spans="1:13">
      <c r="A278" s="401" t="s">
        <v>1185</v>
      </c>
      <c r="B278" s="390" t="s">
        <v>326</v>
      </c>
      <c r="C278" s="391">
        <v>11</v>
      </c>
      <c r="D278" s="391">
        <v>13</v>
      </c>
      <c r="E278" s="391">
        <v>7</v>
      </c>
      <c r="F278" s="387">
        <v>0.538461538461538</v>
      </c>
      <c r="G278" s="391">
        <v>0</v>
      </c>
      <c r="H278" s="388">
        <v>0</v>
      </c>
      <c r="I278" s="391">
        <v>6</v>
      </c>
      <c r="J278" s="391">
        <v>0</v>
      </c>
      <c r="K278" s="386">
        <f t="shared" si="17"/>
        <v>-13</v>
      </c>
      <c r="L278" s="409">
        <f t="shared" si="16"/>
        <v>-1</v>
      </c>
      <c r="M278" s="410">
        <f t="shared" si="13"/>
        <v>5</v>
      </c>
    </row>
    <row r="279" s="356" customFormat="1" ht="15.75" spans="1:13">
      <c r="A279" s="392" t="s">
        <v>1186</v>
      </c>
      <c r="B279" s="393" t="s">
        <v>153</v>
      </c>
      <c r="C279" s="395"/>
      <c r="D279" s="420"/>
      <c r="E279" s="396"/>
      <c r="F279" s="387"/>
      <c r="G279" s="391"/>
      <c r="H279" s="388"/>
      <c r="I279" s="394"/>
      <c r="J279" s="394"/>
      <c r="K279" s="396">
        <f t="shared" si="17"/>
        <v>0</v>
      </c>
      <c r="L279" s="411" t="str">
        <f t="shared" si="16"/>
        <v/>
      </c>
      <c r="M279" s="410">
        <f t="shared" si="13"/>
        <v>7</v>
      </c>
    </row>
    <row r="280" s="356" customFormat="1" ht="15.75" spans="1:13">
      <c r="A280" s="392" t="s">
        <v>1187</v>
      </c>
      <c r="B280" s="393" t="s">
        <v>154</v>
      </c>
      <c r="C280" s="395"/>
      <c r="D280" s="420"/>
      <c r="E280" s="396"/>
      <c r="F280" s="387"/>
      <c r="G280" s="391"/>
      <c r="H280" s="388"/>
      <c r="I280" s="394"/>
      <c r="J280" s="394"/>
      <c r="K280" s="396">
        <f t="shared" si="17"/>
        <v>0</v>
      </c>
      <c r="L280" s="411" t="str">
        <f t="shared" si="16"/>
        <v/>
      </c>
      <c r="M280" s="410">
        <f t="shared" ref="M280:M343" si="18">LEN(A280)</f>
        <v>7</v>
      </c>
    </row>
    <row r="281" s="356" customFormat="1" ht="15.75" spans="1:13">
      <c r="A281" s="392" t="s">
        <v>1188</v>
      </c>
      <c r="B281" s="393" t="s">
        <v>155</v>
      </c>
      <c r="C281" s="395"/>
      <c r="D281" s="420"/>
      <c r="E281" s="396"/>
      <c r="F281" s="387"/>
      <c r="G281" s="391"/>
      <c r="H281" s="388"/>
      <c r="I281" s="394"/>
      <c r="J281" s="394"/>
      <c r="K281" s="396">
        <f t="shared" si="17"/>
        <v>0</v>
      </c>
      <c r="L281" s="411" t="str">
        <f t="shared" si="16"/>
        <v/>
      </c>
      <c r="M281" s="410">
        <f t="shared" si="18"/>
        <v>7</v>
      </c>
    </row>
    <row r="282" s="356" customFormat="1" ht="15.75" spans="1:13">
      <c r="A282" s="392" t="s">
        <v>1189</v>
      </c>
      <c r="B282" s="399" t="s">
        <v>327</v>
      </c>
      <c r="C282" s="395">
        <v>11</v>
      </c>
      <c r="D282" s="420">
        <v>13</v>
      </c>
      <c r="E282" s="396">
        <v>7</v>
      </c>
      <c r="F282" s="397">
        <v>0.538461538461538</v>
      </c>
      <c r="G282" s="395">
        <v>0</v>
      </c>
      <c r="H282" s="398">
        <v>0</v>
      </c>
      <c r="I282" s="394">
        <v>6</v>
      </c>
      <c r="J282" s="394"/>
      <c r="K282" s="396">
        <f t="shared" si="17"/>
        <v>-13</v>
      </c>
      <c r="L282" s="411">
        <f t="shared" si="16"/>
        <v>-1</v>
      </c>
      <c r="M282" s="410">
        <f t="shared" si="18"/>
        <v>7</v>
      </c>
    </row>
    <row r="283" s="356" customFormat="1" ht="15.75" spans="1:13">
      <c r="A283" s="401" t="s">
        <v>1190</v>
      </c>
      <c r="B283" s="390" t="s">
        <v>328</v>
      </c>
      <c r="C283" s="413"/>
      <c r="D283" s="421"/>
      <c r="E283" s="386"/>
      <c r="F283" s="387"/>
      <c r="G283" s="391"/>
      <c r="H283" s="388"/>
      <c r="I283" s="413"/>
      <c r="J283" s="413"/>
      <c r="K283" s="386"/>
      <c r="L283" s="409" t="str">
        <f t="shared" si="16"/>
        <v/>
      </c>
      <c r="M283" s="410">
        <f t="shared" si="18"/>
        <v>5</v>
      </c>
    </row>
    <row r="284" s="356" customFormat="1" ht="15.75" spans="1:13">
      <c r="A284" s="401" t="s">
        <v>1191</v>
      </c>
      <c r="B284" s="390" t="s">
        <v>329</v>
      </c>
      <c r="C284" s="413"/>
      <c r="D284" s="413">
        <v>18</v>
      </c>
      <c r="E284" s="413">
        <v>16</v>
      </c>
      <c r="F284" s="387">
        <v>0.888888888888889</v>
      </c>
      <c r="G284" s="391">
        <v>4</v>
      </c>
      <c r="H284" s="388">
        <v>0.333333333333333</v>
      </c>
      <c r="I284" s="413"/>
      <c r="J284" s="413"/>
      <c r="K284" s="386"/>
      <c r="L284" s="409">
        <f t="shared" si="16"/>
        <v>0</v>
      </c>
      <c r="M284" s="410">
        <f t="shared" si="18"/>
        <v>5</v>
      </c>
    </row>
    <row r="285" s="356" customFormat="1" ht="15.75" spans="1:13">
      <c r="A285" s="392" t="s">
        <v>1192</v>
      </c>
      <c r="B285" s="393" t="s">
        <v>330</v>
      </c>
      <c r="C285" s="413"/>
      <c r="D285" s="421"/>
      <c r="E285" s="396"/>
      <c r="F285" s="387"/>
      <c r="G285" s="391"/>
      <c r="H285" s="388"/>
      <c r="I285" s="394"/>
      <c r="J285" s="394"/>
      <c r="K285" s="396">
        <f t="shared" ref="K285:K294" si="19">IFERROR(J285-D285,"")</f>
        <v>0</v>
      </c>
      <c r="L285" s="411" t="str">
        <f t="shared" si="16"/>
        <v/>
      </c>
      <c r="M285" s="410">
        <f t="shared" si="18"/>
        <v>7</v>
      </c>
    </row>
    <row r="286" s="356" customFormat="1" ht="15.75" spans="1:13">
      <c r="A286" s="392" t="s">
        <v>1193</v>
      </c>
      <c r="B286" s="393" t="s">
        <v>331</v>
      </c>
      <c r="C286" s="413"/>
      <c r="D286" s="420">
        <v>18</v>
      </c>
      <c r="E286" s="396">
        <v>16</v>
      </c>
      <c r="F286" s="397">
        <v>0.888888888888889</v>
      </c>
      <c r="G286" s="395">
        <v>4</v>
      </c>
      <c r="H286" s="398">
        <v>0.333333333333333</v>
      </c>
      <c r="I286" s="394"/>
      <c r="J286" s="394"/>
      <c r="K286" s="396">
        <f t="shared" si="19"/>
        <v>-18</v>
      </c>
      <c r="L286" s="411">
        <f t="shared" si="16"/>
        <v>-1</v>
      </c>
      <c r="M286" s="410">
        <f t="shared" si="18"/>
        <v>7</v>
      </c>
    </row>
    <row r="287" s="356" customFormat="1" ht="15.75" spans="1:13">
      <c r="A287" s="392" t="s">
        <v>1194</v>
      </c>
      <c r="B287" s="393" t="s">
        <v>332</v>
      </c>
      <c r="C287" s="413"/>
      <c r="D287" s="420"/>
      <c r="E287" s="396"/>
      <c r="F287" s="387"/>
      <c r="G287" s="391"/>
      <c r="H287" s="388"/>
      <c r="I287" s="394"/>
      <c r="J287" s="394"/>
      <c r="K287" s="396">
        <f t="shared" si="19"/>
        <v>0</v>
      </c>
      <c r="L287" s="411" t="str">
        <f t="shared" si="16"/>
        <v/>
      </c>
      <c r="M287" s="410">
        <f t="shared" si="18"/>
        <v>7</v>
      </c>
    </row>
    <row r="288" s="356" customFormat="1" ht="15.75" spans="1:13">
      <c r="A288" s="392" t="s">
        <v>1195</v>
      </c>
      <c r="B288" s="399" t="s">
        <v>333</v>
      </c>
      <c r="C288" s="413"/>
      <c r="D288" s="421"/>
      <c r="E288" s="396"/>
      <c r="F288" s="387"/>
      <c r="G288" s="391"/>
      <c r="H288" s="388"/>
      <c r="I288" s="394"/>
      <c r="J288" s="394"/>
      <c r="K288" s="396">
        <f t="shared" si="19"/>
        <v>0</v>
      </c>
      <c r="L288" s="411" t="str">
        <f t="shared" si="16"/>
        <v/>
      </c>
      <c r="M288" s="410">
        <f t="shared" si="18"/>
        <v>7</v>
      </c>
    </row>
    <row r="289" s="356" customFormat="1" ht="15.75" spans="1:13">
      <c r="A289" s="392" t="s">
        <v>1196</v>
      </c>
      <c r="B289" s="399" t="s">
        <v>334</v>
      </c>
      <c r="C289" s="413"/>
      <c r="D289" s="421"/>
      <c r="E289" s="396"/>
      <c r="F289" s="387"/>
      <c r="G289" s="391"/>
      <c r="H289" s="388"/>
      <c r="I289" s="394"/>
      <c r="J289" s="394"/>
      <c r="K289" s="396">
        <f t="shared" si="19"/>
        <v>0</v>
      </c>
      <c r="L289" s="411" t="str">
        <f t="shared" si="16"/>
        <v/>
      </c>
      <c r="M289" s="410">
        <f t="shared" si="18"/>
        <v>7</v>
      </c>
    </row>
    <row r="290" s="356" customFormat="1" ht="15.75" spans="1:13">
      <c r="A290" s="401" t="s">
        <v>1197</v>
      </c>
      <c r="B290" s="390" t="s">
        <v>335</v>
      </c>
      <c r="C290" s="391">
        <v>208</v>
      </c>
      <c r="D290" s="391">
        <v>218</v>
      </c>
      <c r="E290" s="391">
        <v>146</v>
      </c>
      <c r="F290" s="387">
        <v>0.669724770642202</v>
      </c>
      <c r="G290" s="391">
        <v>19</v>
      </c>
      <c r="H290" s="388">
        <v>0.149606299212598</v>
      </c>
      <c r="I290" s="391">
        <v>177</v>
      </c>
      <c r="J290" s="391">
        <v>19</v>
      </c>
      <c r="K290" s="386">
        <f t="shared" si="19"/>
        <v>-199</v>
      </c>
      <c r="L290" s="409">
        <f t="shared" si="16"/>
        <v>-0.912844036697248</v>
      </c>
      <c r="M290" s="410">
        <f t="shared" si="18"/>
        <v>5</v>
      </c>
    </row>
    <row r="291" s="356" customFormat="1" ht="15.75" spans="1:13">
      <c r="A291" s="392" t="s">
        <v>1198</v>
      </c>
      <c r="B291" s="400" t="s">
        <v>330</v>
      </c>
      <c r="C291" s="395">
        <v>42</v>
      </c>
      <c r="D291" s="420">
        <v>59</v>
      </c>
      <c r="E291" s="396">
        <v>39</v>
      </c>
      <c r="F291" s="397">
        <v>0.661016949152542</v>
      </c>
      <c r="G291" s="395">
        <v>4</v>
      </c>
      <c r="H291" s="388"/>
      <c r="I291" s="394">
        <v>37</v>
      </c>
      <c r="J291" s="394"/>
      <c r="K291" s="396">
        <f t="shared" si="19"/>
        <v>-59</v>
      </c>
      <c r="L291" s="411">
        <f t="shared" si="16"/>
        <v>-1</v>
      </c>
      <c r="M291" s="410">
        <f t="shared" si="18"/>
        <v>7</v>
      </c>
    </row>
    <row r="292" s="356" customFormat="1" ht="15.75" spans="1:13">
      <c r="A292" s="392" t="s">
        <v>1199</v>
      </c>
      <c r="B292" s="393" t="s">
        <v>336</v>
      </c>
      <c r="C292" s="395"/>
      <c r="D292" s="420"/>
      <c r="E292" s="396"/>
      <c r="F292" s="397"/>
      <c r="G292" s="395"/>
      <c r="H292" s="388"/>
      <c r="I292" s="394"/>
      <c r="J292" s="394"/>
      <c r="K292" s="396">
        <f t="shared" si="19"/>
        <v>0</v>
      </c>
      <c r="L292" s="411" t="str">
        <f t="shared" si="16"/>
        <v/>
      </c>
      <c r="M292" s="410">
        <f t="shared" si="18"/>
        <v>7</v>
      </c>
    </row>
    <row r="293" s="356" customFormat="1" ht="15.75" spans="1:13">
      <c r="A293" s="392" t="s">
        <v>1200</v>
      </c>
      <c r="B293" s="393" t="s">
        <v>337</v>
      </c>
      <c r="C293" s="395"/>
      <c r="D293" s="420"/>
      <c r="E293" s="396"/>
      <c r="F293" s="397"/>
      <c r="G293" s="395"/>
      <c r="H293" s="388"/>
      <c r="I293" s="394"/>
      <c r="J293" s="394"/>
      <c r="K293" s="396">
        <f t="shared" si="19"/>
        <v>0</v>
      </c>
      <c r="L293" s="411" t="str">
        <f t="shared" si="16"/>
        <v/>
      </c>
      <c r="M293" s="410">
        <f t="shared" si="18"/>
        <v>7</v>
      </c>
    </row>
    <row r="294" s="356" customFormat="1" ht="15.75" spans="1:13">
      <c r="A294" s="392" t="s">
        <v>1201</v>
      </c>
      <c r="B294" s="399" t="s">
        <v>338</v>
      </c>
      <c r="C294" s="395">
        <v>166</v>
      </c>
      <c r="D294" s="420">
        <v>159</v>
      </c>
      <c r="E294" s="396">
        <v>107</v>
      </c>
      <c r="F294" s="397">
        <v>0.672955974842767</v>
      </c>
      <c r="G294" s="395">
        <v>15</v>
      </c>
      <c r="H294" s="398">
        <v>0.16304347826087</v>
      </c>
      <c r="I294" s="394">
        <v>140</v>
      </c>
      <c r="J294" s="394">
        <v>19</v>
      </c>
      <c r="K294" s="396">
        <f t="shared" si="19"/>
        <v>-140</v>
      </c>
      <c r="L294" s="411">
        <f t="shared" si="16"/>
        <v>-0.880503144654088</v>
      </c>
      <c r="M294" s="410">
        <f t="shared" si="18"/>
        <v>7</v>
      </c>
    </row>
    <row r="295" s="356" customFormat="1" ht="15.75" spans="1:13">
      <c r="A295" s="401" t="s">
        <v>1202</v>
      </c>
      <c r="B295" s="390" t="s">
        <v>339</v>
      </c>
      <c r="C295" s="413"/>
      <c r="D295" s="421"/>
      <c r="E295" s="386"/>
      <c r="F295" s="387"/>
      <c r="G295" s="391"/>
      <c r="H295" s="388"/>
      <c r="I295" s="413"/>
      <c r="J295" s="413"/>
      <c r="K295" s="386"/>
      <c r="L295" s="409" t="str">
        <f t="shared" si="16"/>
        <v/>
      </c>
      <c r="M295" s="410">
        <f t="shared" si="18"/>
        <v>5</v>
      </c>
    </row>
    <row r="296" s="356" customFormat="1" ht="15.75" spans="1:13">
      <c r="A296" s="392" t="s">
        <v>1203</v>
      </c>
      <c r="B296" s="399" t="s">
        <v>330</v>
      </c>
      <c r="C296" s="413"/>
      <c r="D296" s="421"/>
      <c r="E296" s="396"/>
      <c r="F296" s="387"/>
      <c r="G296" s="391"/>
      <c r="H296" s="388"/>
      <c r="I296" s="394"/>
      <c r="J296" s="394"/>
      <c r="K296" s="396">
        <f t="shared" ref="K296:K299" si="20">IFERROR(J296-D296,"")</f>
        <v>0</v>
      </c>
      <c r="L296" s="411" t="str">
        <f t="shared" si="16"/>
        <v/>
      </c>
      <c r="M296" s="410">
        <f t="shared" si="18"/>
        <v>7</v>
      </c>
    </row>
    <row r="297" s="356" customFormat="1" ht="15.75" spans="1:13">
      <c r="A297" s="392" t="s">
        <v>1204</v>
      </c>
      <c r="B297" s="393" t="s">
        <v>340</v>
      </c>
      <c r="C297" s="413"/>
      <c r="D297" s="421"/>
      <c r="E297" s="396"/>
      <c r="F297" s="387"/>
      <c r="G297" s="391"/>
      <c r="H297" s="388"/>
      <c r="I297" s="394"/>
      <c r="J297" s="394"/>
      <c r="K297" s="396">
        <f t="shared" si="20"/>
        <v>0</v>
      </c>
      <c r="L297" s="411" t="str">
        <f t="shared" si="16"/>
        <v/>
      </c>
      <c r="M297" s="410">
        <f t="shared" si="18"/>
        <v>7</v>
      </c>
    </row>
    <row r="298" s="356" customFormat="1" ht="15.75" spans="1:13">
      <c r="A298" s="392" t="s">
        <v>1205</v>
      </c>
      <c r="B298" s="393" t="s">
        <v>341</v>
      </c>
      <c r="C298" s="413"/>
      <c r="D298" s="421"/>
      <c r="E298" s="396"/>
      <c r="F298" s="387"/>
      <c r="G298" s="391"/>
      <c r="H298" s="388"/>
      <c r="I298" s="394"/>
      <c r="J298" s="394"/>
      <c r="K298" s="396">
        <f t="shared" si="20"/>
        <v>0</v>
      </c>
      <c r="L298" s="411" t="str">
        <f t="shared" si="16"/>
        <v/>
      </c>
      <c r="M298" s="410">
        <f t="shared" si="18"/>
        <v>7</v>
      </c>
    </row>
    <row r="299" s="356" customFormat="1" ht="15.75" spans="1:13">
      <c r="A299" s="392" t="s">
        <v>1206</v>
      </c>
      <c r="B299" s="393" t="s">
        <v>342</v>
      </c>
      <c r="C299" s="413"/>
      <c r="D299" s="421"/>
      <c r="E299" s="396"/>
      <c r="F299" s="387"/>
      <c r="G299" s="391"/>
      <c r="H299" s="388"/>
      <c r="I299" s="394"/>
      <c r="J299" s="394"/>
      <c r="K299" s="396">
        <f t="shared" si="20"/>
        <v>0</v>
      </c>
      <c r="L299" s="411" t="str">
        <f t="shared" si="16"/>
        <v/>
      </c>
      <c r="M299" s="410">
        <f t="shared" si="18"/>
        <v>7</v>
      </c>
    </row>
    <row r="300" s="356" customFormat="1" ht="15.75" spans="1:13">
      <c r="A300" s="401" t="s">
        <v>1207</v>
      </c>
      <c r="B300" s="390" t="s">
        <v>343</v>
      </c>
      <c r="C300" s="413"/>
      <c r="D300" s="421"/>
      <c r="E300" s="386"/>
      <c r="F300" s="387"/>
      <c r="G300" s="391"/>
      <c r="H300" s="388"/>
      <c r="I300" s="413"/>
      <c r="J300" s="413"/>
      <c r="K300" s="386"/>
      <c r="L300" s="409" t="str">
        <f t="shared" si="16"/>
        <v/>
      </c>
      <c r="M300" s="410">
        <f t="shared" si="18"/>
        <v>5</v>
      </c>
    </row>
    <row r="301" s="356" customFormat="1" ht="15.75" spans="1:13">
      <c r="A301" s="401" t="s">
        <v>1208</v>
      </c>
      <c r="B301" s="390" t="s">
        <v>344</v>
      </c>
      <c r="C301" s="391">
        <v>35</v>
      </c>
      <c r="D301" s="391">
        <v>33</v>
      </c>
      <c r="E301" s="391">
        <v>33</v>
      </c>
      <c r="F301" s="387">
        <v>1</v>
      </c>
      <c r="G301" s="391">
        <v>-4</v>
      </c>
      <c r="H301" s="388">
        <v>-0.108108108108108</v>
      </c>
      <c r="I301" s="391">
        <v>32</v>
      </c>
      <c r="J301" s="391">
        <v>0</v>
      </c>
      <c r="K301" s="386">
        <f t="shared" ref="K301:K307" si="21">IFERROR(J301-D301,"")</f>
        <v>-33</v>
      </c>
      <c r="L301" s="409">
        <f t="shared" si="16"/>
        <v>-1</v>
      </c>
      <c r="M301" s="410">
        <f t="shared" si="18"/>
        <v>5</v>
      </c>
    </row>
    <row r="302" s="356" customFormat="1" ht="15.75" spans="1:13">
      <c r="A302" s="392" t="s">
        <v>1209</v>
      </c>
      <c r="B302" s="393" t="s">
        <v>330</v>
      </c>
      <c r="C302" s="395">
        <v>26</v>
      </c>
      <c r="D302" s="420">
        <v>27</v>
      </c>
      <c r="E302" s="396">
        <v>27</v>
      </c>
      <c r="F302" s="397">
        <v>1</v>
      </c>
      <c r="G302" s="395">
        <v>0</v>
      </c>
      <c r="H302" s="398">
        <v>0</v>
      </c>
      <c r="I302" s="394">
        <v>28</v>
      </c>
      <c r="J302" s="394"/>
      <c r="K302" s="396">
        <f t="shared" si="21"/>
        <v>-27</v>
      </c>
      <c r="L302" s="411">
        <f t="shared" si="16"/>
        <v>-1</v>
      </c>
      <c r="M302" s="410">
        <f t="shared" si="18"/>
        <v>7</v>
      </c>
    </row>
    <row r="303" s="356" customFormat="1" ht="15.75" spans="1:13">
      <c r="A303" s="392" t="s">
        <v>1210</v>
      </c>
      <c r="B303" s="399" t="s">
        <v>345</v>
      </c>
      <c r="C303" s="395">
        <v>3</v>
      </c>
      <c r="D303" s="420">
        <v>2</v>
      </c>
      <c r="E303" s="396">
        <v>2</v>
      </c>
      <c r="F303" s="397">
        <v>1</v>
      </c>
      <c r="G303" s="395">
        <v>1</v>
      </c>
      <c r="H303" s="398">
        <v>1</v>
      </c>
      <c r="I303" s="394">
        <v>1</v>
      </c>
      <c r="J303" s="394"/>
      <c r="K303" s="396">
        <f t="shared" si="21"/>
        <v>-2</v>
      </c>
      <c r="L303" s="411">
        <f t="shared" si="16"/>
        <v>-1</v>
      </c>
      <c r="M303" s="410">
        <f t="shared" si="18"/>
        <v>7</v>
      </c>
    </row>
    <row r="304" s="356" customFormat="1" ht="15.75" spans="1:13">
      <c r="A304" s="392" t="s">
        <v>1211</v>
      </c>
      <c r="B304" s="399" t="s">
        <v>346</v>
      </c>
      <c r="C304" s="395"/>
      <c r="D304" s="420"/>
      <c r="E304" s="396"/>
      <c r="F304" s="397"/>
      <c r="G304" s="395">
        <v>0</v>
      </c>
      <c r="H304" s="398"/>
      <c r="I304" s="394"/>
      <c r="J304" s="394"/>
      <c r="K304" s="396">
        <f t="shared" si="21"/>
        <v>0</v>
      </c>
      <c r="L304" s="411" t="str">
        <f t="shared" si="16"/>
        <v/>
      </c>
      <c r="M304" s="410">
        <f t="shared" si="18"/>
        <v>7</v>
      </c>
    </row>
    <row r="305" s="356" customFormat="1" ht="15.75" spans="1:13">
      <c r="A305" s="392" t="s">
        <v>1212</v>
      </c>
      <c r="B305" s="399" t="s">
        <v>347</v>
      </c>
      <c r="C305" s="395"/>
      <c r="D305" s="420"/>
      <c r="E305" s="396"/>
      <c r="F305" s="397"/>
      <c r="G305" s="395">
        <v>0</v>
      </c>
      <c r="H305" s="398"/>
      <c r="I305" s="394"/>
      <c r="J305" s="394"/>
      <c r="K305" s="396">
        <f t="shared" si="21"/>
        <v>0</v>
      </c>
      <c r="L305" s="411" t="str">
        <f t="shared" si="16"/>
        <v/>
      </c>
      <c r="M305" s="410">
        <f t="shared" si="18"/>
        <v>7</v>
      </c>
    </row>
    <row r="306" s="356" customFormat="1" ht="15.75" spans="1:13">
      <c r="A306" s="392" t="s">
        <v>1213</v>
      </c>
      <c r="B306" s="393" t="s">
        <v>348</v>
      </c>
      <c r="C306" s="395"/>
      <c r="D306" s="420"/>
      <c r="E306" s="396"/>
      <c r="F306" s="397"/>
      <c r="G306" s="395">
        <v>0</v>
      </c>
      <c r="H306" s="398"/>
      <c r="I306" s="394"/>
      <c r="J306" s="394"/>
      <c r="K306" s="396">
        <f t="shared" si="21"/>
        <v>0</v>
      </c>
      <c r="L306" s="411" t="str">
        <f t="shared" si="16"/>
        <v/>
      </c>
      <c r="M306" s="410">
        <f t="shared" si="18"/>
        <v>7</v>
      </c>
    </row>
    <row r="307" s="356" customFormat="1" ht="15.75" spans="1:13">
      <c r="A307" s="392" t="s">
        <v>1214</v>
      </c>
      <c r="B307" s="393" t="s">
        <v>349</v>
      </c>
      <c r="C307" s="395">
        <v>6</v>
      </c>
      <c r="D307" s="420">
        <v>4</v>
      </c>
      <c r="E307" s="396">
        <v>4</v>
      </c>
      <c r="F307" s="397">
        <v>1</v>
      </c>
      <c r="G307" s="395">
        <v>-5</v>
      </c>
      <c r="H307" s="398">
        <v>-0.555555555555556</v>
      </c>
      <c r="I307" s="394">
        <v>3</v>
      </c>
      <c r="J307" s="394"/>
      <c r="K307" s="396">
        <f t="shared" si="21"/>
        <v>-4</v>
      </c>
      <c r="L307" s="411">
        <f t="shared" si="16"/>
        <v>-1</v>
      </c>
      <c r="M307" s="410">
        <f t="shared" si="18"/>
        <v>7</v>
      </c>
    </row>
    <row r="308" s="356" customFormat="1" ht="15.75" spans="1:13">
      <c r="A308" s="401" t="s">
        <v>1215</v>
      </c>
      <c r="B308" s="390" t="s">
        <v>350</v>
      </c>
      <c r="C308" s="413"/>
      <c r="D308" s="421"/>
      <c r="E308" s="386"/>
      <c r="F308" s="387"/>
      <c r="G308" s="391"/>
      <c r="H308" s="388"/>
      <c r="I308" s="413"/>
      <c r="J308" s="413"/>
      <c r="K308" s="386"/>
      <c r="L308" s="409" t="str">
        <f t="shared" si="16"/>
        <v/>
      </c>
      <c r="M308" s="410">
        <f t="shared" si="18"/>
        <v>5</v>
      </c>
    </row>
    <row r="309" s="356" customFormat="1" ht="15.75" spans="1:13">
      <c r="A309" s="401" t="s">
        <v>1216</v>
      </c>
      <c r="B309" s="390" t="s">
        <v>351</v>
      </c>
      <c r="C309" s="413"/>
      <c r="D309" s="421"/>
      <c r="E309" s="386"/>
      <c r="F309" s="387"/>
      <c r="G309" s="391"/>
      <c r="H309" s="388"/>
      <c r="I309" s="413"/>
      <c r="J309" s="413"/>
      <c r="K309" s="386"/>
      <c r="L309" s="409" t="str">
        <f t="shared" si="16"/>
        <v/>
      </c>
      <c r="M309" s="410">
        <f t="shared" si="18"/>
        <v>5</v>
      </c>
    </row>
    <row r="310" s="356" customFormat="1" ht="15.75" spans="1:13">
      <c r="A310" s="401" t="s">
        <v>1217</v>
      </c>
      <c r="B310" s="390" t="s">
        <v>352</v>
      </c>
      <c r="C310" s="413">
        <v>2746</v>
      </c>
      <c r="D310" s="413">
        <v>2363</v>
      </c>
      <c r="E310" s="413">
        <v>2204</v>
      </c>
      <c r="F310" s="387">
        <v>0.932712653406686</v>
      </c>
      <c r="G310" s="391">
        <v>38</v>
      </c>
      <c r="H310" s="388"/>
      <c r="I310" s="413">
        <v>2419</v>
      </c>
      <c r="J310" s="413">
        <v>500</v>
      </c>
      <c r="K310" s="386">
        <f t="shared" ref="K310:K373" si="22">IFERROR(J310-D310,"")</f>
        <v>-1863</v>
      </c>
      <c r="L310" s="409">
        <f t="shared" si="16"/>
        <v>-0.788404570461278</v>
      </c>
      <c r="M310" s="410">
        <f t="shared" si="18"/>
        <v>5</v>
      </c>
    </row>
    <row r="311" s="356" customFormat="1" ht="15.75" spans="1:13">
      <c r="A311" s="392" t="s">
        <v>1218</v>
      </c>
      <c r="B311" s="393" t="s">
        <v>353</v>
      </c>
      <c r="C311" s="419">
        <v>19</v>
      </c>
      <c r="D311" s="420"/>
      <c r="E311" s="396"/>
      <c r="F311" s="387"/>
      <c r="G311" s="391"/>
      <c r="H311" s="388"/>
      <c r="I311" s="394">
        <v>19</v>
      </c>
      <c r="J311" s="394"/>
      <c r="K311" s="396">
        <f t="shared" si="22"/>
        <v>0</v>
      </c>
      <c r="L311" s="411" t="str">
        <f t="shared" si="16"/>
        <v/>
      </c>
      <c r="M311" s="410">
        <f t="shared" si="18"/>
        <v>7</v>
      </c>
    </row>
    <row r="312" s="356" customFormat="1" ht="15.75" spans="1:13">
      <c r="A312" s="392" t="s">
        <v>1219</v>
      </c>
      <c r="B312" s="399" t="s">
        <v>354</v>
      </c>
      <c r="C312" s="419"/>
      <c r="D312" s="420"/>
      <c r="E312" s="396"/>
      <c r="F312" s="387"/>
      <c r="G312" s="391"/>
      <c r="H312" s="388"/>
      <c r="I312" s="394"/>
      <c r="J312" s="394"/>
      <c r="K312" s="396">
        <f t="shared" si="22"/>
        <v>0</v>
      </c>
      <c r="L312" s="411" t="str">
        <f t="shared" si="16"/>
        <v/>
      </c>
      <c r="M312" s="410">
        <f t="shared" si="18"/>
        <v>7</v>
      </c>
    </row>
    <row r="313" s="356" customFormat="1" ht="15.75" spans="1:13">
      <c r="A313" s="392" t="s">
        <v>1220</v>
      </c>
      <c r="B313" s="399" t="s">
        <v>355</v>
      </c>
      <c r="C313" s="419"/>
      <c r="D313" s="420"/>
      <c r="E313" s="396"/>
      <c r="F313" s="387"/>
      <c r="G313" s="391"/>
      <c r="H313" s="388"/>
      <c r="I313" s="394"/>
      <c r="J313" s="394"/>
      <c r="K313" s="396">
        <f t="shared" si="22"/>
        <v>0</v>
      </c>
      <c r="L313" s="411" t="str">
        <f t="shared" si="16"/>
        <v/>
      </c>
      <c r="M313" s="410">
        <f t="shared" si="18"/>
        <v>7</v>
      </c>
    </row>
    <row r="314" s="356" customFormat="1" ht="15.75" spans="1:13">
      <c r="A314" s="392" t="s">
        <v>1221</v>
      </c>
      <c r="B314" s="399" t="s">
        <v>356</v>
      </c>
      <c r="C314" s="419">
        <v>2727</v>
      </c>
      <c r="D314" s="420">
        <v>2363</v>
      </c>
      <c r="E314" s="396">
        <v>2204</v>
      </c>
      <c r="F314" s="397">
        <v>0.932712653406686</v>
      </c>
      <c r="G314" s="395">
        <v>38</v>
      </c>
      <c r="H314" s="388"/>
      <c r="I314" s="394">
        <v>2400</v>
      </c>
      <c r="J314" s="394">
        <v>500</v>
      </c>
      <c r="K314" s="396">
        <f t="shared" si="22"/>
        <v>-1863</v>
      </c>
      <c r="L314" s="411">
        <f t="shared" si="16"/>
        <v>-0.788404570461278</v>
      </c>
      <c r="M314" s="410">
        <f t="shared" si="18"/>
        <v>7</v>
      </c>
    </row>
    <row r="315" s="356" customFormat="1" ht="15.75" spans="1:13">
      <c r="A315" s="417" t="s">
        <v>1222</v>
      </c>
      <c r="B315" s="385" t="s">
        <v>357</v>
      </c>
      <c r="C315" s="386">
        <v>2015</v>
      </c>
      <c r="D315" s="386">
        <v>2569</v>
      </c>
      <c r="E315" s="386">
        <v>2369</v>
      </c>
      <c r="F315" s="387">
        <v>0.922148695990658</v>
      </c>
      <c r="G315" s="391">
        <v>-2209</v>
      </c>
      <c r="H315" s="388">
        <v>-0.482525120139799</v>
      </c>
      <c r="I315" s="386">
        <v>1799</v>
      </c>
      <c r="J315" s="386">
        <v>345</v>
      </c>
      <c r="K315" s="386">
        <f t="shared" si="22"/>
        <v>-2224</v>
      </c>
      <c r="L315" s="409">
        <f t="shared" si="16"/>
        <v>-0.865706500583885</v>
      </c>
      <c r="M315" s="410">
        <f t="shared" si="18"/>
        <v>3</v>
      </c>
    </row>
    <row r="316" s="356" customFormat="1" ht="15.75" spans="1:13">
      <c r="A316" s="401" t="s">
        <v>1223</v>
      </c>
      <c r="B316" s="390" t="s">
        <v>358</v>
      </c>
      <c r="C316" s="391">
        <v>1170</v>
      </c>
      <c r="D316" s="391">
        <v>1702</v>
      </c>
      <c r="E316" s="391">
        <v>1609</v>
      </c>
      <c r="F316" s="387">
        <v>0.945358401880141</v>
      </c>
      <c r="G316" s="391">
        <v>-528</v>
      </c>
      <c r="H316" s="388">
        <v>-0.247075339260646</v>
      </c>
      <c r="I316" s="391">
        <v>1365</v>
      </c>
      <c r="J316" s="391">
        <v>320</v>
      </c>
      <c r="K316" s="386">
        <f t="shared" si="22"/>
        <v>-1382</v>
      </c>
      <c r="L316" s="409">
        <f t="shared" si="16"/>
        <v>-0.811985898942421</v>
      </c>
      <c r="M316" s="410">
        <f t="shared" si="18"/>
        <v>5</v>
      </c>
    </row>
    <row r="317" s="356" customFormat="1" ht="15.75" spans="1:13">
      <c r="A317" s="392" t="s">
        <v>1224</v>
      </c>
      <c r="B317" s="400" t="s">
        <v>153</v>
      </c>
      <c r="C317" s="395">
        <v>280</v>
      </c>
      <c r="D317" s="396">
        <v>311</v>
      </c>
      <c r="E317" s="396">
        <v>297</v>
      </c>
      <c r="F317" s="397">
        <v>0.954983922829582</v>
      </c>
      <c r="G317" s="395">
        <v>59</v>
      </c>
      <c r="H317" s="398">
        <v>0.247899159663866</v>
      </c>
      <c r="I317" s="394">
        <v>616</v>
      </c>
      <c r="J317" s="394">
        <v>2</v>
      </c>
      <c r="K317" s="396">
        <f t="shared" si="22"/>
        <v>-309</v>
      </c>
      <c r="L317" s="411">
        <f t="shared" si="16"/>
        <v>-0.993569131832797</v>
      </c>
      <c r="M317" s="410">
        <f t="shared" si="18"/>
        <v>7</v>
      </c>
    </row>
    <row r="318" s="356" customFormat="1" ht="15.75" spans="1:13">
      <c r="A318" s="392" t="s">
        <v>1225</v>
      </c>
      <c r="B318" s="400" t="s">
        <v>154</v>
      </c>
      <c r="C318" s="395"/>
      <c r="D318" s="396"/>
      <c r="E318" s="396"/>
      <c r="F318" s="397"/>
      <c r="G318" s="395">
        <v>-3</v>
      </c>
      <c r="H318" s="398">
        <v>-1</v>
      </c>
      <c r="I318" s="394"/>
      <c r="J318" s="394"/>
      <c r="K318" s="396">
        <f t="shared" si="22"/>
        <v>0</v>
      </c>
      <c r="L318" s="411" t="str">
        <f t="shared" si="16"/>
        <v/>
      </c>
      <c r="M318" s="410">
        <f t="shared" si="18"/>
        <v>7</v>
      </c>
    </row>
    <row r="319" s="356" customFormat="1" ht="15.75" spans="1:13">
      <c r="A319" s="392" t="s">
        <v>1226</v>
      </c>
      <c r="B319" s="400" t="s">
        <v>155</v>
      </c>
      <c r="C319" s="395"/>
      <c r="D319" s="396"/>
      <c r="E319" s="396"/>
      <c r="F319" s="397"/>
      <c r="G319" s="395">
        <v>0</v>
      </c>
      <c r="H319" s="398"/>
      <c r="I319" s="394"/>
      <c r="J319" s="394"/>
      <c r="K319" s="396">
        <f t="shared" si="22"/>
        <v>0</v>
      </c>
      <c r="L319" s="411" t="str">
        <f t="shared" si="16"/>
        <v/>
      </c>
      <c r="M319" s="410">
        <f t="shared" si="18"/>
        <v>7</v>
      </c>
    </row>
    <row r="320" s="356" customFormat="1" ht="15.75" spans="1:13">
      <c r="A320" s="392" t="s">
        <v>1227</v>
      </c>
      <c r="B320" s="400" t="s">
        <v>359</v>
      </c>
      <c r="C320" s="395">
        <v>63</v>
      </c>
      <c r="D320" s="396">
        <v>58</v>
      </c>
      <c r="E320" s="396">
        <v>58</v>
      </c>
      <c r="F320" s="397">
        <v>1</v>
      </c>
      <c r="G320" s="395">
        <v>-806</v>
      </c>
      <c r="H320" s="398">
        <v>-0.93287037037037</v>
      </c>
      <c r="I320" s="394">
        <v>14</v>
      </c>
      <c r="J320" s="394"/>
      <c r="K320" s="396">
        <f t="shared" si="22"/>
        <v>-58</v>
      </c>
      <c r="L320" s="411">
        <f t="shared" si="16"/>
        <v>-1</v>
      </c>
      <c r="M320" s="410">
        <f t="shared" si="18"/>
        <v>7</v>
      </c>
    </row>
    <row r="321" s="356" customFormat="1" ht="15.75" spans="1:13">
      <c r="A321" s="392" t="s">
        <v>1228</v>
      </c>
      <c r="B321" s="400" t="s">
        <v>360</v>
      </c>
      <c r="C321" s="395"/>
      <c r="D321" s="396"/>
      <c r="E321" s="396"/>
      <c r="F321" s="397"/>
      <c r="G321" s="395">
        <v>0</v>
      </c>
      <c r="H321" s="398"/>
      <c r="I321" s="394"/>
      <c r="J321" s="394"/>
      <c r="K321" s="396">
        <f t="shared" si="22"/>
        <v>0</v>
      </c>
      <c r="L321" s="411" t="str">
        <f t="shared" si="16"/>
        <v/>
      </c>
      <c r="M321" s="410">
        <f t="shared" si="18"/>
        <v>7</v>
      </c>
    </row>
    <row r="322" s="356" customFormat="1" ht="15.75" spans="1:13">
      <c r="A322" s="392" t="s">
        <v>1229</v>
      </c>
      <c r="B322" s="400" t="s">
        <v>361</v>
      </c>
      <c r="C322" s="395"/>
      <c r="D322" s="396"/>
      <c r="E322" s="396"/>
      <c r="F322" s="397"/>
      <c r="G322" s="395">
        <v>0</v>
      </c>
      <c r="H322" s="398"/>
      <c r="I322" s="394"/>
      <c r="J322" s="394"/>
      <c r="K322" s="396">
        <f t="shared" si="22"/>
        <v>0</v>
      </c>
      <c r="L322" s="411" t="str">
        <f t="shared" si="16"/>
        <v/>
      </c>
      <c r="M322" s="410">
        <f t="shared" si="18"/>
        <v>7</v>
      </c>
    </row>
    <row r="323" s="356" customFormat="1" ht="15.75" spans="1:13">
      <c r="A323" s="392" t="s">
        <v>1230</v>
      </c>
      <c r="B323" s="400" t="s">
        <v>362</v>
      </c>
      <c r="C323" s="395">
        <v>166</v>
      </c>
      <c r="D323" s="396">
        <v>164</v>
      </c>
      <c r="E323" s="396">
        <v>146</v>
      </c>
      <c r="F323" s="397">
        <v>0.890243902439024</v>
      </c>
      <c r="G323" s="395">
        <v>-6</v>
      </c>
      <c r="H323" s="398">
        <v>-0.0394736842105263</v>
      </c>
      <c r="I323" s="394">
        <v>34</v>
      </c>
      <c r="J323" s="394"/>
      <c r="K323" s="396">
        <f t="shared" si="22"/>
        <v>-164</v>
      </c>
      <c r="L323" s="411">
        <f t="shared" si="16"/>
        <v>-1</v>
      </c>
      <c r="M323" s="410">
        <f t="shared" si="18"/>
        <v>7</v>
      </c>
    </row>
    <row r="324" s="356" customFormat="1" ht="15.75" spans="1:13">
      <c r="A324" s="392" t="s">
        <v>1231</v>
      </c>
      <c r="B324" s="400" t="s">
        <v>363</v>
      </c>
      <c r="C324" s="395">
        <v>30</v>
      </c>
      <c r="D324" s="396"/>
      <c r="E324" s="396"/>
      <c r="F324" s="397"/>
      <c r="G324" s="395">
        <v>0</v>
      </c>
      <c r="H324" s="398"/>
      <c r="I324" s="394">
        <v>30</v>
      </c>
      <c r="J324" s="394">
        <v>30</v>
      </c>
      <c r="K324" s="396">
        <f t="shared" si="22"/>
        <v>30</v>
      </c>
      <c r="L324" s="411" t="str">
        <f t="shared" si="16"/>
        <v/>
      </c>
      <c r="M324" s="410">
        <f t="shared" si="18"/>
        <v>7</v>
      </c>
    </row>
    <row r="325" s="356" customFormat="1" ht="15.75" spans="1:13">
      <c r="A325" s="392" t="s">
        <v>1232</v>
      </c>
      <c r="B325" s="400" t="s">
        <v>364</v>
      </c>
      <c r="C325" s="395">
        <v>266</v>
      </c>
      <c r="D325" s="396">
        <v>490</v>
      </c>
      <c r="E325" s="396">
        <v>489</v>
      </c>
      <c r="F325" s="397">
        <v>0.997959183673469</v>
      </c>
      <c r="G325" s="395">
        <v>300</v>
      </c>
      <c r="H325" s="398">
        <v>1.58730158730159</v>
      </c>
      <c r="I325" s="394">
        <v>102</v>
      </c>
      <c r="J325" s="394">
        <v>82</v>
      </c>
      <c r="K325" s="396">
        <f t="shared" si="22"/>
        <v>-408</v>
      </c>
      <c r="L325" s="411">
        <f t="shared" si="16"/>
        <v>-0.83265306122449</v>
      </c>
      <c r="M325" s="410">
        <f t="shared" si="18"/>
        <v>7</v>
      </c>
    </row>
    <row r="326" s="356" customFormat="1" ht="15.75" spans="1:13">
      <c r="A326" s="392" t="s">
        <v>1233</v>
      </c>
      <c r="B326" s="400" t="s">
        <v>365</v>
      </c>
      <c r="C326" s="395"/>
      <c r="D326" s="396"/>
      <c r="E326" s="396"/>
      <c r="F326" s="397"/>
      <c r="G326" s="395">
        <v>0</v>
      </c>
      <c r="H326" s="398"/>
      <c r="I326" s="394"/>
      <c r="J326" s="394"/>
      <c r="K326" s="396">
        <f t="shared" si="22"/>
        <v>0</v>
      </c>
      <c r="L326" s="411" t="str">
        <f t="shared" si="16"/>
        <v/>
      </c>
      <c r="M326" s="410">
        <f t="shared" si="18"/>
        <v>7</v>
      </c>
    </row>
    <row r="327" s="356" customFormat="1" ht="15.75" spans="1:13">
      <c r="A327" s="392" t="s">
        <v>1234</v>
      </c>
      <c r="B327" s="400" t="s">
        <v>366</v>
      </c>
      <c r="C327" s="395">
        <v>1</v>
      </c>
      <c r="D327" s="396"/>
      <c r="E327" s="396"/>
      <c r="F327" s="397"/>
      <c r="G327" s="395">
        <v>-5</v>
      </c>
      <c r="H327" s="398">
        <v>-1</v>
      </c>
      <c r="I327" s="394">
        <v>1</v>
      </c>
      <c r="J327" s="394"/>
      <c r="K327" s="396">
        <f t="shared" si="22"/>
        <v>0</v>
      </c>
      <c r="L327" s="411" t="str">
        <f t="shared" ref="L327:L390" si="23">IFERROR(K327/D327,"")</f>
        <v/>
      </c>
      <c r="M327" s="410">
        <f t="shared" si="18"/>
        <v>7</v>
      </c>
    </row>
    <row r="328" s="356" customFormat="1" ht="15.75" spans="1:13">
      <c r="A328" s="392" t="s">
        <v>1235</v>
      </c>
      <c r="B328" s="400" t="s">
        <v>367</v>
      </c>
      <c r="C328" s="395">
        <v>0</v>
      </c>
      <c r="D328" s="396"/>
      <c r="E328" s="396"/>
      <c r="F328" s="397"/>
      <c r="G328" s="395">
        <v>-5</v>
      </c>
      <c r="H328" s="398">
        <v>-1</v>
      </c>
      <c r="I328" s="394"/>
      <c r="J328" s="394"/>
      <c r="K328" s="396">
        <f t="shared" si="22"/>
        <v>0</v>
      </c>
      <c r="L328" s="411" t="str">
        <f t="shared" si="23"/>
        <v/>
      </c>
      <c r="M328" s="410">
        <f t="shared" si="18"/>
        <v>7</v>
      </c>
    </row>
    <row r="329" s="356" customFormat="1" ht="15.75" spans="1:13">
      <c r="A329" s="392" t="s">
        <v>1236</v>
      </c>
      <c r="B329" s="400" t="s">
        <v>368</v>
      </c>
      <c r="C329" s="395">
        <v>0</v>
      </c>
      <c r="D329" s="396"/>
      <c r="E329" s="396"/>
      <c r="F329" s="397"/>
      <c r="G329" s="395">
        <v>-5</v>
      </c>
      <c r="H329" s="398">
        <v>-1</v>
      </c>
      <c r="I329" s="394"/>
      <c r="J329" s="394"/>
      <c r="K329" s="396">
        <f t="shared" si="22"/>
        <v>0</v>
      </c>
      <c r="L329" s="411" t="str">
        <f t="shared" si="23"/>
        <v/>
      </c>
      <c r="M329" s="410">
        <f t="shared" si="18"/>
        <v>7</v>
      </c>
    </row>
    <row r="330" s="356" customFormat="1" ht="15.75" spans="1:13">
      <c r="A330" s="392" t="s">
        <v>1237</v>
      </c>
      <c r="B330" s="400" t="s">
        <v>369</v>
      </c>
      <c r="C330" s="395">
        <v>0</v>
      </c>
      <c r="D330" s="396"/>
      <c r="E330" s="396"/>
      <c r="F330" s="397"/>
      <c r="G330" s="395">
        <v>-3</v>
      </c>
      <c r="H330" s="398">
        <v>-1</v>
      </c>
      <c r="I330" s="394"/>
      <c r="J330" s="394"/>
      <c r="K330" s="396">
        <f t="shared" si="22"/>
        <v>0</v>
      </c>
      <c r="L330" s="411" t="str">
        <f t="shared" si="23"/>
        <v/>
      </c>
      <c r="M330" s="410">
        <f t="shared" si="18"/>
        <v>7</v>
      </c>
    </row>
    <row r="331" s="356" customFormat="1" ht="15.75" spans="1:13">
      <c r="A331" s="392" t="s">
        <v>1238</v>
      </c>
      <c r="B331" s="400" t="s">
        <v>370</v>
      </c>
      <c r="C331" s="395">
        <v>364</v>
      </c>
      <c r="D331" s="396">
        <v>679</v>
      </c>
      <c r="E331" s="396">
        <v>619</v>
      </c>
      <c r="F331" s="397">
        <v>0.911634756995582</v>
      </c>
      <c r="G331" s="395">
        <v>-54</v>
      </c>
      <c r="H331" s="398">
        <v>-0.0802377414561664</v>
      </c>
      <c r="I331" s="394">
        <v>568</v>
      </c>
      <c r="J331" s="394">
        <v>206</v>
      </c>
      <c r="K331" s="396">
        <f t="shared" si="22"/>
        <v>-473</v>
      </c>
      <c r="L331" s="411">
        <f t="shared" si="23"/>
        <v>-0.696612665684831</v>
      </c>
      <c r="M331" s="410">
        <f t="shared" si="18"/>
        <v>7</v>
      </c>
    </row>
    <row r="332" s="356" customFormat="1" ht="15.75" spans="1:13">
      <c r="A332" s="401" t="s">
        <v>1239</v>
      </c>
      <c r="B332" s="390" t="s">
        <v>371</v>
      </c>
      <c r="C332" s="391">
        <v>44</v>
      </c>
      <c r="D332" s="391">
        <v>41</v>
      </c>
      <c r="E332" s="391">
        <v>40</v>
      </c>
      <c r="F332" s="387">
        <v>0.975609756097561</v>
      </c>
      <c r="G332" s="391">
        <v>-12</v>
      </c>
      <c r="H332" s="388">
        <v>-0.230769230769231</v>
      </c>
      <c r="I332" s="391">
        <v>20</v>
      </c>
      <c r="J332" s="391">
        <v>0</v>
      </c>
      <c r="K332" s="386">
        <f t="shared" si="22"/>
        <v>-41</v>
      </c>
      <c r="L332" s="409">
        <f t="shared" si="23"/>
        <v>-1</v>
      </c>
      <c r="M332" s="410">
        <f t="shared" si="18"/>
        <v>5</v>
      </c>
    </row>
    <row r="333" s="356" customFormat="1" ht="15.75" spans="1:13">
      <c r="A333" s="392" t="s">
        <v>1240</v>
      </c>
      <c r="B333" s="400" t="s">
        <v>153</v>
      </c>
      <c r="C333" s="395"/>
      <c r="D333" s="395"/>
      <c r="E333" s="396"/>
      <c r="F333" s="397"/>
      <c r="G333" s="395"/>
      <c r="H333" s="398" t="e">
        <v>#DIV/0!</v>
      </c>
      <c r="I333" s="394"/>
      <c r="J333" s="394"/>
      <c r="K333" s="396">
        <f t="shared" si="22"/>
        <v>0</v>
      </c>
      <c r="L333" s="411" t="str">
        <f t="shared" si="23"/>
        <v/>
      </c>
      <c r="M333" s="410">
        <f t="shared" si="18"/>
        <v>7</v>
      </c>
    </row>
    <row r="334" s="356" customFormat="1" ht="15.75" spans="1:13">
      <c r="A334" s="392" t="s">
        <v>1241</v>
      </c>
      <c r="B334" s="400" t="s">
        <v>154</v>
      </c>
      <c r="C334" s="395">
        <v>1</v>
      </c>
      <c r="D334" s="395">
        <v>1</v>
      </c>
      <c r="E334" s="396">
        <v>1</v>
      </c>
      <c r="F334" s="397">
        <v>1</v>
      </c>
      <c r="G334" s="395">
        <v>1</v>
      </c>
      <c r="H334" s="398" t="e">
        <v>#DIV/0!</v>
      </c>
      <c r="I334" s="394"/>
      <c r="J334" s="394"/>
      <c r="K334" s="396">
        <f t="shared" si="22"/>
        <v>-1</v>
      </c>
      <c r="L334" s="411">
        <f t="shared" si="23"/>
        <v>-1</v>
      </c>
      <c r="M334" s="410">
        <f t="shared" si="18"/>
        <v>7</v>
      </c>
    </row>
    <row r="335" s="356" customFormat="1" ht="15.75" spans="1:13">
      <c r="A335" s="392" t="s">
        <v>1242</v>
      </c>
      <c r="B335" s="400" t="s">
        <v>155</v>
      </c>
      <c r="C335" s="395"/>
      <c r="D335" s="395"/>
      <c r="E335" s="396"/>
      <c r="F335" s="397"/>
      <c r="G335" s="395"/>
      <c r="H335" s="398"/>
      <c r="I335" s="394"/>
      <c r="J335" s="394"/>
      <c r="K335" s="396">
        <f t="shared" si="22"/>
        <v>0</v>
      </c>
      <c r="L335" s="411" t="str">
        <f t="shared" si="23"/>
        <v/>
      </c>
      <c r="M335" s="410">
        <f t="shared" si="18"/>
        <v>7</v>
      </c>
    </row>
    <row r="336" s="356" customFormat="1" ht="15.75" spans="1:13">
      <c r="A336" s="392" t="s">
        <v>1243</v>
      </c>
      <c r="B336" s="400" t="s">
        <v>372</v>
      </c>
      <c r="C336" s="395">
        <v>28</v>
      </c>
      <c r="D336" s="396">
        <v>25</v>
      </c>
      <c r="E336" s="396">
        <v>24</v>
      </c>
      <c r="F336" s="397">
        <v>0.96</v>
      </c>
      <c r="G336" s="395">
        <v>0</v>
      </c>
      <c r="H336" s="398">
        <v>0</v>
      </c>
      <c r="I336" s="394">
        <v>8</v>
      </c>
      <c r="J336" s="394"/>
      <c r="K336" s="396">
        <f t="shared" si="22"/>
        <v>-25</v>
      </c>
      <c r="L336" s="411">
        <f t="shared" si="23"/>
        <v>-1</v>
      </c>
      <c r="M336" s="410">
        <f t="shared" si="18"/>
        <v>7</v>
      </c>
    </row>
    <row r="337" s="356" customFormat="1" ht="15.75" spans="1:13">
      <c r="A337" s="392" t="s">
        <v>1244</v>
      </c>
      <c r="B337" s="400" t="s">
        <v>373</v>
      </c>
      <c r="C337" s="395">
        <v>15</v>
      </c>
      <c r="D337" s="396">
        <v>15</v>
      </c>
      <c r="E337" s="396">
        <v>15</v>
      </c>
      <c r="F337" s="397">
        <v>1</v>
      </c>
      <c r="G337" s="395">
        <v>-13</v>
      </c>
      <c r="H337" s="398">
        <v>-0.464285714285714</v>
      </c>
      <c r="I337" s="394">
        <v>12</v>
      </c>
      <c r="J337" s="394"/>
      <c r="K337" s="396">
        <f t="shared" si="22"/>
        <v>-15</v>
      </c>
      <c r="L337" s="411">
        <f t="shared" si="23"/>
        <v>-1</v>
      </c>
      <c r="M337" s="410">
        <f t="shared" si="18"/>
        <v>7</v>
      </c>
    </row>
    <row r="338" s="356" customFormat="1" ht="15.75" spans="1:13">
      <c r="A338" s="392" t="s">
        <v>1245</v>
      </c>
      <c r="B338" s="400" t="s">
        <v>374</v>
      </c>
      <c r="C338" s="395"/>
      <c r="D338" s="395"/>
      <c r="E338" s="396"/>
      <c r="F338" s="397"/>
      <c r="G338" s="395"/>
      <c r="H338" s="398"/>
      <c r="I338" s="394"/>
      <c r="J338" s="394"/>
      <c r="K338" s="396">
        <f t="shared" si="22"/>
        <v>0</v>
      </c>
      <c r="L338" s="411" t="str">
        <f t="shared" si="23"/>
        <v/>
      </c>
      <c r="M338" s="410">
        <f t="shared" si="18"/>
        <v>7</v>
      </c>
    </row>
    <row r="339" s="356" customFormat="1" ht="15.75" spans="1:13">
      <c r="A339" s="392" t="s">
        <v>1246</v>
      </c>
      <c r="B339" s="400" t="s">
        <v>375</v>
      </c>
      <c r="C339" s="395"/>
      <c r="D339" s="395"/>
      <c r="E339" s="396"/>
      <c r="F339" s="387"/>
      <c r="G339" s="391"/>
      <c r="H339" s="398"/>
      <c r="I339" s="394"/>
      <c r="J339" s="394"/>
      <c r="K339" s="396">
        <f t="shared" si="22"/>
        <v>0</v>
      </c>
      <c r="L339" s="411" t="str">
        <f t="shared" si="23"/>
        <v/>
      </c>
      <c r="M339" s="410">
        <f t="shared" si="18"/>
        <v>7</v>
      </c>
    </row>
    <row r="340" s="356" customFormat="1" ht="15.75" spans="1:13">
      <c r="A340" s="401" t="s">
        <v>1247</v>
      </c>
      <c r="B340" s="390" t="s">
        <v>376</v>
      </c>
      <c r="C340" s="391">
        <v>139</v>
      </c>
      <c r="D340" s="391">
        <v>209</v>
      </c>
      <c r="E340" s="391">
        <v>193</v>
      </c>
      <c r="F340" s="387">
        <v>0.923444976076555</v>
      </c>
      <c r="G340" s="391">
        <v>-101</v>
      </c>
      <c r="H340" s="388">
        <v>-0.343537414965986</v>
      </c>
      <c r="I340" s="391">
        <v>61</v>
      </c>
      <c r="J340" s="391">
        <v>15</v>
      </c>
      <c r="K340" s="386">
        <f t="shared" si="22"/>
        <v>-194</v>
      </c>
      <c r="L340" s="409">
        <f t="shared" si="23"/>
        <v>-0.92822966507177</v>
      </c>
      <c r="M340" s="410">
        <f t="shared" si="18"/>
        <v>5</v>
      </c>
    </row>
    <row r="341" s="356" customFormat="1" ht="15.75" spans="1:13">
      <c r="A341" s="392" t="s">
        <v>1248</v>
      </c>
      <c r="B341" s="400" t="s">
        <v>153</v>
      </c>
      <c r="C341" s="395"/>
      <c r="D341" s="395"/>
      <c r="E341" s="396"/>
      <c r="F341" s="397"/>
      <c r="G341" s="395"/>
      <c r="H341" s="398" t="e">
        <v>#DIV/0!</v>
      </c>
      <c r="I341" s="394"/>
      <c r="J341" s="394"/>
      <c r="K341" s="396">
        <f t="shared" si="22"/>
        <v>0</v>
      </c>
      <c r="L341" s="411" t="str">
        <f t="shared" si="23"/>
        <v/>
      </c>
      <c r="M341" s="410">
        <f t="shared" si="18"/>
        <v>7</v>
      </c>
    </row>
    <row r="342" s="356" customFormat="1" ht="15.75" spans="1:13">
      <c r="A342" s="392" t="s">
        <v>1249</v>
      </c>
      <c r="B342" s="400" t="s">
        <v>154</v>
      </c>
      <c r="C342" s="395"/>
      <c r="D342" s="395"/>
      <c r="E342" s="396"/>
      <c r="F342" s="397"/>
      <c r="G342" s="395"/>
      <c r="H342" s="398" t="e">
        <v>#DIV/0!</v>
      </c>
      <c r="I342" s="394"/>
      <c r="J342" s="394"/>
      <c r="K342" s="396">
        <f t="shared" si="22"/>
        <v>0</v>
      </c>
      <c r="L342" s="411" t="str">
        <f t="shared" si="23"/>
        <v/>
      </c>
      <c r="M342" s="410">
        <f t="shared" si="18"/>
        <v>7</v>
      </c>
    </row>
    <row r="343" s="356" customFormat="1" ht="15.75" spans="1:13">
      <c r="A343" s="392" t="s">
        <v>1250</v>
      </c>
      <c r="B343" s="400" t="s">
        <v>155</v>
      </c>
      <c r="C343" s="395"/>
      <c r="D343" s="395"/>
      <c r="E343" s="396"/>
      <c r="F343" s="397"/>
      <c r="G343" s="395"/>
      <c r="H343" s="398"/>
      <c r="I343" s="394"/>
      <c r="J343" s="394"/>
      <c r="K343" s="396">
        <f t="shared" si="22"/>
        <v>0</v>
      </c>
      <c r="L343" s="411" t="str">
        <f t="shared" si="23"/>
        <v/>
      </c>
      <c r="M343" s="410">
        <f t="shared" si="18"/>
        <v>7</v>
      </c>
    </row>
    <row r="344" s="356" customFormat="1" ht="15.75" spans="1:13">
      <c r="A344" s="392" t="s">
        <v>1251</v>
      </c>
      <c r="B344" s="400" t="s">
        <v>377</v>
      </c>
      <c r="C344" s="395">
        <v>55</v>
      </c>
      <c r="D344" s="395">
        <v>51</v>
      </c>
      <c r="E344" s="396">
        <v>51</v>
      </c>
      <c r="F344" s="397">
        <v>1</v>
      </c>
      <c r="G344" s="395">
        <v>3</v>
      </c>
      <c r="H344" s="398">
        <v>0.0625</v>
      </c>
      <c r="I344" s="394"/>
      <c r="J344" s="394"/>
      <c r="K344" s="396">
        <f t="shared" si="22"/>
        <v>-51</v>
      </c>
      <c r="L344" s="411">
        <f t="shared" si="23"/>
        <v>-1</v>
      </c>
      <c r="M344" s="410">
        <f t="shared" ref="M344:M407" si="24">LEN(A344)</f>
        <v>7</v>
      </c>
    </row>
    <row r="345" s="356" customFormat="1" ht="15.75" spans="1:13">
      <c r="A345" s="392" t="s">
        <v>1252</v>
      </c>
      <c r="B345" s="400" t="s">
        <v>378</v>
      </c>
      <c r="C345" s="395"/>
      <c r="D345" s="395"/>
      <c r="E345" s="396"/>
      <c r="F345" s="397"/>
      <c r="G345" s="395"/>
      <c r="H345" s="398"/>
      <c r="I345" s="394"/>
      <c r="J345" s="394"/>
      <c r="K345" s="396">
        <f t="shared" si="22"/>
        <v>0</v>
      </c>
      <c r="L345" s="411" t="str">
        <f t="shared" si="23"/>
        <v/>
      </c>
      <c r="M345" s="410">
        <f t="shared" si="24"/>
        <v>7</v>
      </c>
    </row>
    <row r="346" s="356" customFormat="1" ht="15.75" spans="1:13">
      <c r="A346" s="392" t="s">
        <v>1253</v>
      </c>
      <c r="B346" s="400" t="s">
        <v>379</v>
      </c>
      <c r="C346" s="395">
        <v>3</v>
      </c>
      <c r="D346" s="395"/>
      <c r="E346" s="396"/>
      <c r="F346" s="397"/>
      <c r="G346" s="395"/>
      <c r="H346" s="398"/>
      <c r="I346" s="394">
        <v>1</v>
      </c>
      <c r="J346" s="394"/>
      <c r="K346" s="396">
        <f t="shared" si="22"/>
        <v>0</v>
      </c>
      <c r="L346" s="411" t="str">
        <f t="shared" si="23"/>
        <v/>
      </c>
      <c r="M346" s="410">
        <f t="shared" si="24"/>
        <v>7</v>
      </c>
    </row>
    <row r="347" s="356" customFormat="1" ht="15.75" spans="1:13">
      <c r="A347" s="392" t="s">
        <v>1254</v>
      </c>
      <c r="B347" s="400" t="s">
        <v>380</v>
      </c>
      <c r="C347" s="395">
        <v>50</v>
      </c>
      <c r="D347" s="395">
        <v>121</v>
      </c>
      <c r="E347" s="396">
        <v>109</v>
      </c>
      <c r="F347" s="397">
        <v>0.900826446280992</v>
      </c>
      <c r="G347" s="395">
        <v>-111</v>
      </c>
      <c r="H347" s="398">
        <v>-0.504545454545455</v>
      </c>
      <c r="I347" s="394">
        <v>41</v>
      </c>
      <c r="J347" s="394"/>
      <c r="K347" s="396">
        <f t="shared" si="22"/>
        <v>-121</v>
      </c>
      <c r="L347" s="411">
        <f t="shared" si="23"/>
        <v>-1</v>
      </c>
      <c r="M347" s="410">
        <f t="shared" si="24"/>
        <v>7</v>
      </c>
    </row>
    <row r="348" s="356" customFormat="1" ht="15.75" spans="1:13">
      <c r="A348" s="392" t="s">
        <v>1255</v>
      </c>
      <c r="B348" s="400" t="s">
        <v>381</v>
      </c>
      <c r="C348" s="395">
        <v>20</v>
      </c>
      <c r="D348" s="395">
        <v>22</v>
      </c>
      <c r="E348" s="396">
        <v>20</v>
      </c>
      <c r="F348" s="397">
        <v>0.909090909090909</v>
      </c>
      <c r="G348" s="395">
        <v>20</v>
      </c>
      <c r="H348" s="398"/>
      <c r="I348" s="394">
        <v>19</v>
      </c>
      <c r="J348" s="394">
        <v>15</v>
      </c>
      <c r="K348" s="396">
        <f t="shared" si="22"/>
        <v>-7</v>
      </c>
      <c r="L348" s="411">
        <f t="shared" si="23"/>
        <v>-0.318181818181818</v>
      </c>
      <c r="M348" s="410">
        <f t="shared" si="24"/>
        <v>7</v>
      </c>
    </row>
    <row r="349" s="356" customFormat="1" ht="15.75" spans="1:13">
      <c r="A349" s="392" t="s">
        <v>1256</v>
      </c>
      <c r="B349" s="400" t="s">
        <v>382</v>
      </c>
      <c r="C349" s="395"/>
      <c r="D349" s="395"/>
      <c r="E349" s="396"/>
      <c r="F349" s="397"/>
      <c r="G349" s="395">
        <v>0</v>
      </c>
      <c r="H349" s="398"/>
      <c r="I349" s="394"/>
      <c r="J349" s="394"/>
      <c r="K349" s="396">
        <f t="shared" si="22"/>
        <v>0</v>
      </c>
      <c r="L349" s="411" t="str">
        <f t="shared" si="23"/>
        <v/>
      </c>
      <c r="M349" s="410">
        <f t="shared" si="24"/>
        <v>7</v>
      </c>
    </row>
    <row r="350" s="356" customFormat="1" ht="15.75" spans="1:13">
      <c r="A350" s="392" t="s">
        <v>1257</v>
      </c>
      <c r="B350" s="400" t="s">
        <v>383</v>
      </c>
      <c r="C350" s="395">
        <v>11</v>
      </c>
      <c r="D350" s="395">
        <v>15</v>
      </c>
      <c r="E350" s="396">
        <v>13</v>
      </c>
      <c r="F350" s="397">
        <v>0.866666666666667</v>
      </c>
      <c r="G350" s="395">
        <v>-13</v>
      </c>
      <c r="H350" s="398">
        <v>-0.5</v>
      </c>
      <c r="I350" s="394"/>
      <c r="J350" s="394"/>
      <c r="K350" s="396">
        <f t="shared" si="22"/>
        <v>-15</v>
      </c>
      <c r="L350" s="411">
        <f t="shared" si="23"/>
        <v>-1</v>
      </c>
      <c r="M350" s="410">
        <f t="shared" si="24"/>
        <v>7</v>
      </c>
    </row>
    <row r="351" s="356" customFormat="1" ht="15.75" spans="1:13">
      <c r="A351" s="401" t="s">
        <v>1258</v>
      </c>
      <c r="B351" s="390" t="s">
        <v>384</v>
      </c>
      <c r="C351" s="391">
        <v>32</v>
      </c>
      <c r="D351" s="391">
        <v>33</v>
      </c>
      <c r="E351" s="391">
        <v>26</v>
      </c>
      <c r="F351" s="387">
        <v>0.787878787878788</v>
      </c>
      <c r="G351" s="391">
        <v>-27</v>
      </c>
      <c r="H351" s="388">
        <v>-0.509433962264151</v>
      </c>
      <c r="I351" s="391">
        <v>0</v>
      </c>
      <c r="J351" s="391">
        <v>0</v>
      </c>
      <c r="K351" s="386">
        <f t="shared" si="22"/>
        <v>-33</v>
      </c>
      <c r="L351" s="409">
        <f t="shared" si="23"/>
        <v>-1</v>
      </c>
      <c r="M351" s="410">
        <f t="shared" si="24"/>
        <v>5</v>
      </c>
    </row>
    <row r="352" s="356" customFormat="1" ht="15.75" spans="1:13">
      <c r="A352" s="392" t="s">
        <v>1259</v>
      </c>
      <c r="B352" s="400" t="s">
        <v>153</v>
      </c>
      <c r="C352" s="395"/>
      <c r="D352" s="395"/>
      <c r="E352" s="396"/>
      <c r="F352" s="397"/>
      <c r="G352" s="395">
        <v>0</v>
      </c>
      <c r="H352" s="388"/>
      <c r="I352" s="394"/>
      <c r="J352" s="394"/>
      <c r="K352" s="396">
        <f t="shared" si="22"/>
        <v>0</v>
      </c>
      <c r="L352" s="411" t="str">
        <f t="shared" si="23"/>
        <v/>
      </c>
      <c r="M352" s="410">
        <f t="shared" si="24"/>
        <v>7</v>
      </c>
    </row>
    <row r="353" s="356" customFormat="1" ht="15.75" spans="1:13">
      <c r="A353" s="392" t="s">
        <v>1260</v>
      </c>
      <c r="B353" s="400" t="s">
        <v>154</v>
      </c>
      <c r="C353" s="395"/>
      <c r="D353" s="395"/>
      <c r="E353" s="396"/>
      <c r="F353" s="397"/>
      <c r="G353" s="395">
        <v>0</v>
      </c>
      <c r="H353" s="388"/>
      <c r="I353" s="394"/>
      <c r="J353" s="394"/>
      <c r="K353" s="396">
        <f t="shared" si="22"/>
        <v>0</v>
      </c>
      <c r="L353" s="411" t="str">
        <f t="shared" si="23"/>
        <v/>
      </c>
      <c r="M353" s="410">
        <f t="shared" si="24"/>
        <v>7</v>
      </c>
    </row>
    <row r="354" s="356" customFormat="1" ht="15.75" spans="1:13">
      <c r="A354" s="392" t="s">
        <v>1261</v>
      </c>
      <c r="B354" s="400" t="s">
        <v>155</v>
      </c>
      <c r="C354" s="395"/>
      <c r="D354" s="395"/>
      <c r="E354" s="396"/>
      <c r="F354" s="397"/>
      <c r="G354" s="395">
        <v>0</v>
      </c>
      <c r="H354" s="388"/>
      <c r="I354" s="394"/>
      <c r="J354" s="394"/>
      <c r="K354" s="396">
        <f t="shared" si="22"/>
        <v>0</v>
      </c>
      <c r="L354" s="411" t="str">
        <f t="shared" si="23"/>
        <v/>
      </c>
      <c r="M354" s="410">
        <f t="shared" si="24"/>
        <v>7</v>
      </c>
    </row>
    <row r="355" s="356" customFormat="1" ht="15.75" spans="1:13">
      <c r="A355" s="392" t="s">
        <v>1262</v>
      </c>
      <c r="B355" s="400" t="s">
        <v>385</v>
      </c>
      <c r="C355" s="395">
        <v>0</v>
      </c>
      <c r="D355" s="395"/>
      <c r="E355" s="396"/>
      <c r="F355" s="397"/>
      <c r="G355" s="395">
        <v>-19</v>
      </c>
      <c r="H355" s="398">
        <v>-1</v>
      </c>
      <c r="I355" s="394"/>
      <c r="J355" s="394"/>
      <c r="K355" s="396">
        <f t="shared" si="22"/>
        <v>0</v>
      </c>
      <c r="L355" s="411" t="str">
        <f t="shared" si="23"/>
        <v/>
      </c>
      <c r="M355" s="410">
        <f t="shared" si="24"/>
        <v>7</v>
      </c>
    </row>
    <row r="356" s="356" customFormat="1" ht="15.75" spans="1:13">
      <c r="A356" s="392" t="s">
        <v>1263</v>
      </c>
      <c r="B356" s="400" t="s">
        <v>386</v>
      </c>
      <c r="C356" s="395">
        <v>27</v>
      </c>
      <c r="D356" s="395">
        <v>28</v>
      </c>
      <c r="E356" s="396">
        <v>26</v>
      </c>
      <c r="F356" s="397">
        <v>0.928571428571429</v>
      </c>
      <c r="G356" s="395">
        <v>-3</v>
      </c>
      <c r="H356" s="398">
        <v>-0.103448275862069</v>
      </c>
      <c r="I356" s="394"/>
      <c r="J356" s="394"/>
      <c r="K356" s="396">
        <f t="shared" si="22"/>
        <v>-28</v>
      </c>
      <c r="L356" s="411">
        <f t="shared" si="23"/>
        <v>-1</v>
      </c>
      <c r="M356" s="410">
        <f t="shared" si="24"/>
        <v>7</v>
      </c>
    </row>
    <row r="357" s="356" customFormat="1" ht="15.75" spans="1:13">
      <c r="A357" s="392" t="s">
        <v>1264</v>
      </c>
      <c r="B357" s="400" t="s">
        <v>387</v>
      </c>
      <c r="C357" s="395"/>
      <c r="D357" s="395"/>
      <c r="E357" s="396"/>
      <c r="F357" s="397"/>
      <c r="G357" s="395">
        <v>0</v>
      </c>
      <c r="H357" s="398"/>
      <c r="I357" s="394"/>
      <c r="J357" s="394"/>
      <c r="K357" s="396">
        <f t="shared" si="22"/>
        <v>0</v>
      </c>
      <c r="L357" s="411" t="str">
        <f t="shared" si="23"/>
        <v/>
      </c>
      <c r="M357" s="410">
        <f t="shared" si="24"/>
        <v>7</v>
      </c>
    </row>
    <row r="358" s="356" customFormat="1" ht="15.75" spans="1:13">
      <c r="A358" s="392" t="s">
        <v>1265</v>
      </c>
      <c r="B358" s="400" t="s">
        <v>388</v>
      </c>
      <c r="C358" s="395">
        <v>5</v>
      </c>
      <c r="D358" s="395">
        <v>5</v>
      </c>
      <c r="E358" s="396"/>
      <c r="F358" s="397">
        <v>0</v>
      </c>
      <c r="G358" s="395">
        <v>-5</v>
      </c>
      <c r="H358" s="398"/>
      <c r="I358" s="394"/>
      <c r="J358" s="394"/>
      <c r="K358" s="396">
        <f t="shared" si="22"/>
        <v>-5</v>
      </c>
      <c r="L358" s="411">
        <f t="shared" si="23"/>
        <v>-1</v>
      </c>
      <c r="M358" s="410">
        <f t="shared" si="24"/>
        <v>7</v>
      </c>
    </row>
    <row r="359" s="356" customFormat="1" ht="15.75" spans="1:13">
      <c r="A359" s="392" t="s">
        <v>1266</v>
      </c>
      <c r="B359" s="400" t="s">
        <v>389</v>
      </c>
      <c r="C359" s="395"/>
      <c r="D359" s="395"/>
      <c r="E359" s="396"/>
      <c r="F359" s="397"/>
      <c r="G359" s="395">
        <v>0</v>
      </c>
      <c r="H359" s="398"/>
      <c r="I359" s="394"/>
      <c r="J359" s="394"/>
      <c r="K359" s="396">
        <f t="shared" si="22"/>
        <v>0</v>
      </c>
      <c r="L359" s="411" t="str">
        <f t="shared" si="23"/>
        <v/>
      </c>
      <c r="M359" s="410">
        <f t="shared" si="24"/>
        <v>7</v>
      </c>
    </row>
    <row r="360" s="356" customFormat="1" ht="15.75" spans="1:13">
      <c r="A360" s="401" t="s">
        <v>1267</v>
      </c>
      <c r="B360" s="414" t="s">
        <v>390</v>
      </c>
      <c r="C360" s="391">
        <v>396</v>
      </c>
      <c r="D360" s="391">
        <v>353</v>
      </c>
      <c r="E360" s="391">
        <v>332</v>
      </c>
      <c r="F360" s="387">
        <v>0.940509915014164</v>
      </c>
      <c r="G360" s="391">
        <v>-58</v>
      </c>
      <c r="H360" s="388">
        <v>-0.148717948717949</v>
      </c>
      <c r="I360" s="391">
        <v>343</v>
      </c>
      <c r="J360" s="391">
        <v>0</v>
      </c>
      <c r="K360" s="386">
        <f t="shared" si="22"/>
        <v>-353</v>
      </c>
      <c r="L360" s="409">
        <f t="shared" si="23"/>
        <v>-1</v>
      </c>
      <c r="M360" s="410">
        <f t="shared" si="24"/>
        <v>5</v>
      </c>
    </row>
    <row r="361" s="356" customFormat="1" ht="15.75" spans="1:13">
      <c r="A361" s="392" t="s">
        <v>1268</v>
      </c>
      <c r="B361" s="400" t="s">
        <v>153</v>
      </c>
      <c r="C361" s="395">
        <v>18</v>
      </c>
      <c r="D361" s="396">
        <v>9</v>
      </c>
      <c r="E361" s="396">
        <v>9</v>
      </c>
      <c r="F361" s="397">
        <v>1</v>
      </c>
      <c r="G361" s="395">
        <v>1</v>
      </c>
      <c r="H361" s="398">
        <v>0.125</v>
      </c>
      <c r="I361" s="394"/>
      <c r="J361" s="394"/>
      <c r="K361" s="396">
        <f t="shared" si="22"/>
        <v>-9</v>
      </c>
      <c r="L361" s="411">
        <f t="shared" si="23"/>
        <v>-1</v>
      </c>
      <c r="M361" s="410">
        <f t="shared" si="24"/>
        <v>7</v>
      </c>
    </row>
    <row r="362" s="356" customFormat="1" ht="15.75" spans="1:13">
      <c r="A362" s="392" t="s">
        <v>1269</v>
      </c>
      <c r="B362" s="400" t="s">
        <v>154</v>
      </c>
      <c r="C362" s="395"/>
      <c r="D362" s="396"/>
      <c r="E362" s="396"/>
      <c r="F362" s="397"/>
      <c r="G362" s="395"/>
      <c r="H362" s="398"/>
      <c r="I362" s="394"/>
      <c r="J362" s="394"/>
      <c r="K362" s="396">
        <f t="shared" si="22"/>
        <v>0</v>
      </c>
      <c r="L362" s="411" t="str">
        <f t="shared" si="23"/>
        <v/>
      </c>
      <c r="M362" s="410">
        <f t="shared" si="24"/>
        <v>7</v>
      </c>
    </row>
    <row r="363" s="356" customFormat="1" ht="15.75" spans="1:13">
      <c r="A363" s="392" t="s">
        <v>1270</v>
      </c>
      <c r="B363" s="400" t="s">
        <v>155</v>
      </c>
      <c r="C363" s="395"/>
      <c r="D363" s="396"/>
      <c r="E363" s="396"/>
      <c r="F363" s="397"/>
      <c r="G363" s="395"/>
      <c r="H363" s="398"/>
      <c r="I363" s="394"/>
      <c r="J363" s="394"/>
      <c r="K363" s="396">
        <f t="shared" si="22"/>
        <v>0</v>
      </c>
      <c r="L363" s="411" t="str">
        <f t="shared" si="23"/>
        <v/>
      </c>
      <c r="M363" s="410">
        <f t="shared" si="24"/>
        <v>7</v>
      </c>
    </row>
    <row r="364" s="356" customFormat="1" ht="15.75" spans="1:13">
      <c r="A364" s="392" t="s">
        <v>1271</v>
      </c>
      <c r="B364" s="400" t="s">
        <v>391</v>
      </c>
      <c r="C364" s="395"/>
      <c r="D364" s="396"/>
      <c r="E364" s="396"/>
      <c r="F364" s="397"/>
      <c r="G364" s="395"/>
      <c r="H364" s="398"/>
      <c r="I364" s="394"/>
      <c r="J364" s="394"/>
      <c r="K364" s="396">
        <f t="shared" si="22"/>
        <v>0</v>
      </c>
      <c r="L364" s="411" t="str">
        <f t="shared" si="23"/>
        <v/>
      </c>
      <c r="M364" s="410">
        <f t="shared" si="24"/>
        <v>7</v>
      </c>
    </row>
    <row r="365" s="356" customFormat="1" ht="15.75" spans="1:13">
      <c r="A365" s="392" t="s">
        <v>1272</v>
      </c>
      <c r="B365" s="400" t="s">
        <v>392</v>
      </c>
      <c r="C365" s="395"/>
      <c r="D365" s="396"/>
      <c r="E365" s="396"/>
      <c r="F365" s="397"/>
      <c r="G365" s="395"/>
      <c r="H365" s="398"/>
      <c r="I365" s="394"/>
      <c r="J365" s="394"/>
      <c r="K365" s="396">
        <f t="shared" si="22"/>
        <v>0</v>
      </c>
      <c r="L365" s="411" t="str">
        <f t="shared" si="23"/>
        <v/>
      </c>
      <c r="M365" s="410">
        <f t="shared" si="24"/>
        <v>7</v>
      </c>
    </row>
    <row r="366" s="356" customFormat="1" ht="15.75" spans="1:13">
      <c r="A366" s="392" t="s">
        <v>1273</v>
      </c>
      <c r="B366" s="400" t="s">
        <v>393</v>
      </c>
      <c r="C366" s="395">
        <v>18</v>
      </c>
      <c r="D366" s="396">
        <v>17</v>
      </c>
      <c r="E366" s="396">
        <v>17</v>
      </c>
      <c r="F366" s="397">
        <v>1</v>
      </c>
      <c r="G366" s="395">
        <v>2</v>
      </c>
      <c r="H366" s="398">
        <v>0.133333333333333</v>
      </c>
      <c r="I366" s="394"/>
      <c r="J366" s="394"/>
      <c r="K366" s="396">
        <f t="shared" si="22"/>
        <v>-17</v>
      </c>
      <c r="L366" s="411">
        <f t="shared" si="23"/>
        <v>-1</v>
      </c>
      <c r="M366" s="410">
        <f t="shared" si="24"/>
        <v>7</v>
      </c>
    </row>
    <row r="367" s="356" customFormat="1" ht="15.75" spans="1:13">
      <c r="A367" s="392" t="s">
        <v>1274</v>
      </c>
      <c r="B367" s="400" t="s">
        <v>394</v>
      </c>
      <c r="C367" s="395">
        <v>360</v>
      </c>
      <c r="D367" s="396">
        <v>327</v>
      </c>
      <c r="E367" s="396">
        <v>306</v>
      </c>
      <c r="F367" s="397">
        <v>0.935779816513762</v>
      </c>
      <c r="G367" s="395">
        <v>-61</v>
      </c>
      <c r="H367" s="398">
        <v>-0.166212534059946</v>
      </c>
      <c r="I367" s="394">
        <v>343</v>
      </c>
      <c r="J367" s="394"/>
      <c r="K367" s="396">
        <f t="shared" si="22"/>
        <v>-327</v>
      </c>
      <c r="L367" s="411">
        <f t="shared" si="23"/>
        <v>-1</v>
      </c>
      <c r="M367" s="410">
        <f t="shared" si="24"/>
        <v>7</v>
      </c>
    </row>
    <row r="368" s="356" customFormat="1" ht="15.75" spans="1:13">
      <c r="A368" s="401" t="s">
        <v>1275</v>
      </c>
      <c r="B368" s="390" t="s">
        <v>395</v>
      </c>
      <c r="C368" s="391">
        <v>234</v>
      </c>
      <c r="D368" s="391">
        <v>231</v>
      </c>
      <c r="E368" s="391">
        <v>169</v>
      </c>
      <c r="F368" s="387">
        <v>0.731601731601732</v>
      </c>
      <c r="G368" s="391">
        <v>-1483</v>
      </c>
      <c r="H368" s="388">
        <v>-0.897699757869249</v>
      </c>
      <c r="I368" s="391">
        <v>10</v>
      </c>
      <c r="J368" s="391">
        <v>10</v>
      </c>
      <c r="K368" s="386">
        <f t="shared" si="22"/>
        <v>-221</v>
      </c>
      <c r="L368" s="409">
        <f t="shared" si="23"/>
        <v>-0.956709956709957</v>
      </c>
      <c r="M368" s="410">
        <f t="shared" si="24"/>
        <v>5</v>
      </c>
    </row>
    <row r="369" s="356" customFormat="1" ht="15.75" spans="1:13">
      <c r="A369" s="392" t="s">
        <v>1276</v>
      </c>
      <c r="B369" s="400" t="s">
        <v>396</v>
      </c>
      <c r="C369" s="395"/>
      <c r="D369" s="395"/>
      <c r="E369" s="396"/>
      <c r="F369" s="387"/>
      <c r="G369" s="391"/>
      <c r="H369" s="388"/>
      <c r="I369" s="394"/>
      <c r="J369" s="394"/>
      <c r="K369" s="396">
        <f t="shared" si="22"/>
        <v>0</v>
      </c>
      <c r="L369" s="411" t="str">
        <f t="shared" si="23"/>
        <v/>
      </c>
      <c r="M369" s="410">
        <f t="shared" si="24"/>
        <v>7</v>
      </c>
    </row>
    <row r="370" s="356" customFormat="1" ht="15.75" spans="1:13">
      <c r="A370" s="392" t="s">
        <v>1277</v>
      </c>
      <c r="B370" s="400" t="s">
        <v>397</v>
      </c>
      <c r="C370" s="395"/>
      <c r="D370" s="395"/>
      <c r="E370" s="396"/>
      <c r="F370" s="387"/>
      <c r="G370" s="391"/>
      <c r="H370" s="388"/>
      <c r="I370" s="394"/>
      <c r="J370" s="394"/>
      <c r="K370" s="396">
        <f t="shared" si="22"/>
        <v>0</v>
      </c>
      <c r="L370" s="411" t="str">
        <f t="shared" si="23"/>
        <v/>
      </c>
      <c r="M370" s="410">
        <f t="shared" si="24"/>
        <v>7</v>
      </c>
    </row>
    <row r="371" s="356" customFormat="1" ht="15.75" spans="1:13">
      <c r="A371" s="392" t="s">
        <v>1278</v>
      </c>
      <c r="B371" s="400" t="s">
        <v>398</v>
      </c>
      <c r="C371" s="395">
        <v>234</v>
      </c>
      <c r="D371" s="395">
        <v>231</v>
      </c>
      <c r="E371" s="396">
        <v>169</v>
      </c>
      <c r="F371" s="397">
        <v>0.731601731601732</v>
      </c>
      <c r="G371" s="395">
        <v>-1483</v>
      </c>
      <c r="H371" s="398">
        <v>-0.897699757869249</v>
      </c>
      <c r="I371" s="394">
        <v>10</v>
      </c>
      <c r="J371" s="394">
        <v>10</v>
      </c>
      <c r="K371" s="396">
        <f t="shared" si="22"/>
        <v>-221</v>
      </c>
      <c r="L371" s="411">
        <f t="shared" si="23"/>
        <v>-0.956709956709957</v>
      </c>
      <c r="M371" s="410">
        <f t="shared" si="24"/>
        <v>7</v>
      </c>
    </row>
    <row r="372" s="356" customFormat="1" ht="15.75" spans="1:13">
      <c r="A372" s="417" t="s">
        <v>1279</v>
      </c>
      <c r="B372" s="385" t="s">
        <v>399</v>
      </c>
      <c r="C372" s="386">
        <v>58243</v>
      </c>
      <c r="D372" s="386">
        <v>47989</v>
      </c>
      <c r="E372" s="386">
        <v>47179</v>
      </c>
      <c r="F372" s="387">
        <v>0.983121131926066</v>
      </c>
      <c r="G372" s="391">
        <v>420</v>
      </c>
      <c r="H372" s="388">
        <v>0.00898222802027417</v>
      </c>
      <c r="I372" s="386">
        <v>45954</v>
      </c>
      <c r="J372" s="386">
        <v>430</v>
      </c>
      <c r="K372" s="386">
        <f t="shared" si="22"/>
        <v>-47559</v>
      </c>
      <c r="L372" s="409">
        <f t="shared" si="23"/>
        <v>-0.991039613244702</v>
      </c>
      <c r="M372" s="410">
        <f t="shared" si="24"/>
        <v>3</v>
      </c>
    </row>
    <row r="373" s="356" customFormat="1" ht="15.75" spans="1:13">
      <c r="A373" s="401" t="s">
        <v>1280</v>
      </c>
      <c r="B373" s="390" t="s">
        <v>400</v>
      </c>
      <c r="C373" s="391">
        <v>856</v>
      </c>
      <c r="D373" s="391">
        <v>1118</v>
      </c>
      <c r="E373" s="391">
        <v>1083</v>
      </c>
      <c r="F373" s="387">
        <v>0.968694096601073</v>
      </c>
      <c r="G373" s="391">
        <v>37</v>
      </c>
      <c r="H373" s="388">
        <v>0.0353728489483748</v>
      </c>
      <c r="I373" s="391">
        <v>714</v>
      </c>
      <c r="J373" s="391">
        <v>0</v>
      </c>
      <c r="K373" s="386">
        <f t="shared" si="22"/>
        <v>-1118</v>
      </c>
      <c r="L373" s="409">
        <f t="shared" si="23"/>
        <v>-1</v>
      </c>
      <c r="M373" s="410">
        <f t="shared" si="24"/>
        <v>5</v>
      </c>
    </row>
    <row r="374" s="356" customFormat="1" ht="15.75" spans="1:13">
      <c r="A374" s="392" t="s">
        <v>1281</v>
      </c>
      <c r="B374" s="400" t="s">
        <v>153</v>
      </c>
      <c r="C374" s="395">
        <v>335</v>
      </c>
      <c r="D374" s="396">
        <v>333</v>
      </c>
      <c r="E374" s="396">
        <v>317</v>
      </c>
      <c r="F374" s="397">
        <v>0.951951951951952</v>
      </c>
      <c r="G374" s="395">
        <v>29</v>
      </c>
      <c r="H374" s="398">
        <v>0.100694444444444</v>
      </c>
      <c r="I374" s="394">
        <v>645</v>
      </c>
      <c r="J374" s="394"/>
      <c r="K374" s="396">
        <f t="shared" ref="K374:K399" si="25">IFERROR(J374-D374,"")</f>
        <v>-333</v>
      </c>
      <c r="L374" s="411">
        <f t="shared" si="23"/>
        <v>-1</v>
      </c>
      <c r="M374" s="410">
        <f t="shared" si="24"/>
        <v>7</v>
      </c>
    </row>
    <row r="375" s="356" customFormat="1" ht="15.75" spans="1:13">
      <c r="A375" s="392" t="s">
        <v>1282</v>
      </c>
      <c r="B375" s="400" t="s">
        <v>154</v>
      </c>
      <c r="C375" s="395"/>
      <c r="D375" s="396"/>
      <c r="E375" s="396"/>
      <c r="F375" s="397"/>
      <c r="G375" s="395">
        <v>-2</v>
      </c>
      <c r="H375" s="398">
        <v>-1</v>
      </c>
      <c r="I375" s="394"/>
      <c r="J375" s="394"/>
      <c r="K375" s="396">
        <f t="shared" si="25"/>
        <v>0</v>
      </c>
      <c r="L375" s="411" t="str">
        <f t="shared" si="23"/>
        <v/>
      </c>
      <c r="M375" s="410">
        <f t="shared" si="24"/>
        <v>7</v>
      </c>
    </row>
    <row r="376" s="356" customFormat="1" ht="15.75" spans="1:13">
      <c r="A376" s="392" t="s">
        <v>1283</v>
      </c>
      <c r="B376" s="400" t="s">
        <v>155</v>
      </c>
      <c r="C376" s="395"/>
      <c r="D376" s="396"/>
      <c r="E376" s="396"/>
      <c r="F376" s="397"/>
      <c r="G376" s="395">
        <v>0</v>
      </c>
      <c r="H376" s="398"/>
      <c r="I376" s="394"/>
      <c r="J376" s="394"/>
      <c r="K376" s="396">
        <f t="shared" si="25"/>
        <v>0</v>
      </c>
      <c r="L376" s="411" t="str">
        <f t="shared" si="23"/>
        <v/>
      </c>
      <c r="M376" s="410">
        <f t="shared" si="24"/>
        <v>7</v>
      </c>
    </row>
    <row r="377" s="356" customFormat="1" ht="15.75" spans="1:13">
      <c r="A377" s="392" t="s">
        <v>1284</v>
      </c>
      <c r="B377" s="400" t="s">
        <v>401</v>
      </c>
      <c r="C377" s="395"/>
      <c r="D377" s="396"/>
      <c r="E377" s="396"/>
      <c r="F377" s="397"/>
      <c r="G377" s="395">
        <v>0</v>
      </c>
      <c r="H377" s="398" t="e">
        <v>#DIV/0!</v>
      </c>
      <c r="I377" s="394">
        <v>40</v>
      </c>
      <c r="J377" s="394"/>
      <c r="K377" s="396">
        <f t="shared" si="25"/>
        <v>0</v>
      </c>
      <c r="L377" s="411" t="str">
        <f t="shared" si="23"/>
        <v/>
      </c>
      <c r="M377" s="410">
        <f t="shared" si="24"/>
        <v>7</v>
      </c>
    </row>
    <row r="378" s="356" customFormat="1" ht="15.75" spans="1:13">
      <c r="A378" s="392" t="s">
        <v>1285</v>
      </c>
      <c r="B378" s="400" t="s">
        <v>402</v>
      </c>
      <c r="C378" s="395">
        <v>4</v>
      </c>
      <c r="D378" s="396">
        <v>9</v>
      </c>
      <c r="E378" s="396">
        <v>9</v>
      </c>
      <c r="F378" s="397">
        <v>1</v>
      </c>
      <c r="G378" s="395">
        <v>-12</v>
      </c>
      <c r="H378" s="398">
        <v>-0.571428571428571</v>
      </c>
      <c r="I378" s="394"/>
      <c r="J378" s="394"/>
      <c r="K378" s="396">
        <f t="shared" si="25"/>
        <v>-9</v>
      </c>
      <c r="L378" s="411">
        <f t="shared" si="23"/>
        <v>-1</v>
      </c>
      <c r="M378" s="410">
        <f t="shared" si="24"/>
        <v>7</v>
      </c>
    </row>
    <row r="379" s="356" customFormat="1" ht="15.75" spans="1:13">
      <c r="A379" s="392" t="s">
        <v>1286</v>
      </c>
      <c r="B379" s="400" t="s">
        <v>403</v>
      </c>
      <c r="C379" s="395">
        <v>90</v>
      </c>
      <c r="D379" s="396">
        <v>95</v>
      </c>
      <c r="E379" s="396">
        <v>91</v>
      </c>
      <c r="F379" s="397">
        <v>0.957894736842105</v>
      </c>
      <c r="G379" s="395">
        <v>3</v>
      </c>
      <c r="H379" s="398">
        <v>0.0340909090909091</v>
      </c>
      <c r="I379" s="394"/>
      <c r="J379" s="394"/>
      <c r="K379" s="396">
        <f t="shared" si="25"/>
        <v>-95</v>
      </c>
      <c r="L379" s="411">
        <f t="shared" si="23"/>
        <v>-1</v>
      </c>
      <c r="M379" s="410">
        <f t="shared" si="24"/>
        <v>7</v>
      </c>
    </row>
    <row r="380" s="356" customFormat="1" ht="15.75" spans="1:13">
      <c r="A380" s="392" t="s">
        <v>1287</v>
      </c>
      <c r="B380" s="400" t="s">
        <v>404</v>
      </c>
      <c r="C380" s="395">
        <v>1</v>
      </c>
      <c r="D380" s="396">
        <v>34</v>
      </c>
      <c r="E380" s="396">
        <v>34</v>
      </c>
      <c r="F380" s="397">
        <v>1</v>
      </c>
      <c r="G380" s="395">
        <v>34</v>
      </c>
      <c r="H380" s="398"/>
      <c r="I380" s="394"/>
      <c r="J380" s="394"/>
      <c r="K380" s="396">
        <f t="shared" si="25"/>
        <v>-34</v>
      </c>
      <c r="L380" s="411">
        <f t="shared" si="23"/>
        <v>-1</v>
      </c>
      <c r="M380" s="410">
        <f t="shared" si="24"/>
        <v>7</v>
      </c>
    </row>
    <row r="381" s="356" customFormat="1" ht="15.75" spans="1:13">
      <c r="A381" s="392" t="s">
        <v>1288</v>
      </c>
      <c r="B381" s="400" t="s">
        <v>186</v>
      </c>
      <c r="C381" s="395"/>
      <c r="D381" s="396"/>
      <c r="E381" s="396"/>
      <c r="F381" s="397"/>
      <c r="G381" s="395"/>
      <c r="H381" s="398"/>
      <c r="I381" s="394"/>
      <c r="J381" s="394"/>
      <c r="K381" s="396">
        <f t="shared" si="25"/>
        <v>0</v>
      </c>
      <c r="L381" s="411" t="str">
        <f t="shared" si="23"/>
        <v/>
      </c>
      <c r="M381" s="410">
        <f t="shared" si="24"/>
        <v>7</v>
      </c>
    </row>
    <row r="382" s="356" customFormat="1" ht="15.75" spans="1:13">
      <c r="A382" s="392" t="s">
        <v>1289</v>
      </c>
      <c r="B382" s="400" t="s">
        <v>405</v>
      </c>
      <c r="C382" s="395">
        <v>333</v>
      </c>
      <c r="D382" s="396">
        <v>311</v>
      </c>
      <c r="E382" s="396">
        <v>308</v>
      </c>
      <c r="F382" s="397">
        <v>0.990353697749196</v>
      </c>
      <c r="G382" s="395">
        <v>-40</v>
      </c>
      <c r="H382" s="398">
        <v>-0.114942528735632</v>
      </c>
      <c r="I382" s="394"/>
      <c r="J382" s="394"/>
      <c r="K382" s="396">
        <f t="shared" si="25"/>
        <v>-311</v>
      </c>
      <c r="L382" s="411">
        <f t="shared" si="23"/>
        <v>-1</v>
      </c>
      <c r="M382" s="410">
        <f t="shared" si="24"/>
        <v>7</v>
      </c>
    </row>
    <row r="383" s="356" customFormat="1" ht="15.75" spans="1:13">
      <c r="A383" s="392" t="s">
        <v>1290</v>
      </c>
      <c r="B383" s="400" t="s">
        <v>406</v>
      </c>
      <c r="C383" s="395"/>
      <c r="D383" s="396"/>
      <c r="E383" s="396"/>
      <c r="F383" s="397"/>
      <c r="G383" s="395"/>
      <c r="H383" s="398"/>
      <c r="I383" s="394"/>
      <c r="J383" s="394"/>
      <c r="K383" s="396">
        <f t="shared" si="25"/>
        <v>0</v>
      </c>
      <c r="L383" s="411" t="str">
        <f t="shared" si="23"/>
        <v/>
      </c>
      <c r="M383" s="410">
        <f t="shared" si="24"/>
        <v>7</v>
      </c>
    </row>
    <row r="384" s="356" customFormat="1" ht="15.75" spans="1:13">
      <c r="A384" s="392" t="s">
        <v>1291</v>
      </c>
      <c r="B384" s="400" t="s">
        <v>407</v>
      </c>
      <c r="C384" s="395"/>
      <c r="D384" s="396"/>
      <c r="E384" s="396"/>
      <c r="F384" s="397"/>
      <c r="G384" s="395"/>
      <c r="H384" s="398"/>
      <c r="I384" s="394"/>
      <c r="J384" s="394"/>
      <c r="K384" s="396">
        <f t="shared" si="25"/>
        <v>0</v>
      </c>
      <c r="L384" s="411" t="str">
        <f t="shared" si="23"/>
        <v/>
      </c>
      <c r="M384" s="410">
        <f t="shared" si="24"/>
        <v>7</v>
      </c>
    </row>
    <row r="385" s="356" customFormat="1" ht="15.75" spans="1:13">
      <c r="A385" s="392" t="s">
        <v>1292</v>
      </c>
      <c r="B385" s="400" t="s">
        <v>408</v>
      </c>
      <c r="C385" s="395">
        <v>10</v>
      </c>
      <c r="D385" s="396">
        <v>10</v>
      </c>
      <c r="E385" s="396">
        <v>6</v>
      </c>
      <c r="F385" s="397">
        <v>0.6</v>
      </c>
      <c r="G385" s="395">
        <v>-1</v>
      </c>
      <c r="H385" s="398">
        <v>-0.142857142857143</v>
      </c>
      <c r="I385" s="394">
        <v>3</v>
      </c>
      <c r="J385" s="394"/>
      <c r="K385" s="396">
        <f t="shared" si="25"/>
        <v>-10</v>
      </c>
      <c r="L385" s="411">
        <f t="shared" si="23"/>
        <v>-1</v>
      </c>
      <c r="M385" s="410">
        <f t="shared" si="24"/>
        <v>7</v>
      </c>
    </row>
    <row r="386" s="356" customFormat="1" ht="15.75" spans="1:13">
      <c r="A386" s="392" t="s">
        <v>1293</v>
      </c>
      <c r="B386" s="400" t="s">
        <v>409</v>
      </c>
      <c r="C386" s="395"/>
      <c r="D386" s="396"/>
      <c r="E386" s="396"/>
      <c r="F386" s="397"/>
      <c r="G386" s="395"/>
      <c r="H386" s="398"/>
      <c r="I386" s="394"/>
      <c r="J386" s="394"/>
      <c r="K386" s="396">
        <f t="shared" si="25"/>
        <v>0</v>
      </c>
      <c r="L386" s="411" t="str">
        <f t="shared" si="23"/>
        <v/>
      </c>
      <c r="M386" s="410">
        <f t="shared" si="24"/>
        <v>7</v>
      </c>
    </row>
    <row r="387" s="356" customFormat="1" ht="15.75" spans="1:13">
      <c r="A387" s="392" t="s">
        <v>1294</v>
      </c>
      <c r="B387" s="400" t="s">
        <v>410</v>
      </c>
      <c r="C387" s="395"/>
      <c r="D387" s="396"/>
      <c r="E387" s="396"/>
      <c r="F387" s="397"/>
      <c r="G387" s="395"/>
      <c r="H387" s="398"/>
      <c r="I387" s="394"/>
      <c r="J387" s="394"/>
      <c r="K387" s="396">
        <f t="shared" si="25"/>
        <v>0</v>
      </c>
      <c r="L387" s="411" t="str">
        <f t="shared" si="23"/>
        <v/>
      </c>
      <c r="M387" s="410">
        <f t="shared" si="24"/>
        <v>7</v>
      </c>
    </row>
    <row r="388" s="356" customFormat="1" ht="15.75" spans="1:13">
      <c r="A388" s="392" t="s">
        <v>1295</v>
      </c>
      <c r="B388" s="400" t="s">
        <v>411</v>
      </c>
      <c r="C388" s="395"/>
      <c r="D388" s="396"/>
      <c r="E388" s="396"/>
      <c r="F388" s="397"/>
      <c r="G388" s="395"/>
      <c r="H388" s="398"/>
      <c r="I388" s="394"/>
      <c r="J388" s="394"/>
      <c r="K388" s="396">
        <f t="shared" si="25"/>
        <v>0</v>
      </c>
      <c r="L388" s="411" t="str">
        <f t="shared" si="23"/>
        <v/>
      </c>
      <c r="M388" s="410">
        <f t="shared" si="24"/>
        <v>7</v>
      </c>
    </row>
    <row r="389" s="356" customFormat="1" ht="15.75" spans="1:13">
      <c r="A389" s="392" t="s">
        <v>1296</v>
      </c>
      <c r="B389" s="400" t="s">
        <v>412</v>
      </c>
      <c r="C389" s="395"/>
      <c r="D389" s="396"/>
      <c r="E389" s="396"/>
      <c r="F389" s="397"/>
      <c r="G389" s="395"/>
      <c r="H389" s="398"/>
      <c r="I389" s="394"/>
      <c r="J389" s="394"/>
      <c r="K389" s="396">
        <f t="shared" si="25"/>
        <v>0</v>
      </c>
      <c r="L389" s="411" t="str">
        <f t="shared" si="23"/>
        <v/>
      </c>
      <c r="M389" s="410">
        <f t="shared" si="24"/>
        <v>7</v>
      </c>
    </row>
    <row r="390" s="356" customFormat="1" ht="15.75" spans="1:13">
      <c r="A390" s="392" t="s">
        <v>1297</v>
      </c>
      <c r="B390" s="400" t="s">
        <v>162</v>
      </c>
      <c r="C390" s="395"/>
      <c r="D390" s="396"/>
      <c r="E390" s="396"/>
      <c r="F390" s="397"/>
      <c r="G390" s="395"/>
      <c r="H390" s="398"/>
      <c r="I390" s="394"/>
      <c r="J390" s="394"/>
      <c r="K390" s="396">
        <f t="shared" si="25"/>
        <v>0</v>
      </c>
      <c r="L390" s="411" t="str">
        <f t="shared" si="23"/>
        <v/>
      </c>
      <c r="M390" s="410">
        <f t="shared" si="24"/>
        <v>7</v>
      </c>
    </row>
    <row r="391" s="356" customFormat="1" ht="15.75" spans="1:13">
      <c r="A391" s="392" t="s">
        <v>1298</v>
      </c>
      <c r="B391" s="400" t="s">
        <v>413</v>
      </c>
      <c r="C391" s="395">
        <v>83</v>
      </c>
      <c r="D391" s="396">
        <v>326</v>
      </c>
      <c r="E391" s="396">
        <v>318</v>
      </c>
      <c r="F391" s="397">
        <v>0.975460122699387</v>
      </c>
      <c r="G391" s="395">
        <v>27</v>
      </c>
      <c r="H391" s="398">
        <v>0.0927835051546392</v>
      </c>
      <c r="I391" s="394">
        <v>26</v>
      </c>
      <c r="J391" s="394"/>
      <c r="K391" s="396">
        <f t="shared" si="25"/>
        <v>-326</v>
      </c>
      <c r="L391" s="411">
        <f t="shared" ref="L391:L454" si="26">IFERROR(K391/D391,"")</f>
        <v>-1</v>
      </c>
      <c r="M391" s="410">
        <f t="shared" si="24"/>
        <v>7</v>
      </c>
    </row>
    <row r="392" s="356" customFormat="1" ht="15.75" spans="1:13">
      <c r="A392" s="401" t="s">
        <v>1299</v>
      </c>
      <c r="B392" s="390" t="s">
        <v>414</v>
      </c>
      <c r="C392" s="391">
        <v>387</v>
      </c>
      <c r="D392" s="391">
        <v>505</v>
      </c>
      <c r="E392" s="391">
        <v>479</v>
      </c>
      <c r="F392" s="387">
        <v>0.948514851485148</v>
      </c>
      <c r="G392" s="391">
        <v>52</v>
      </c>
      <c r="H392" s="388">
        <v>0.121779859484778</v>
      </c>
      <c r="I392" s="391">
        <v>451</v>
      </c>
      <c r="J392" s="391">
        <v>3</v>
      </c>
      <c r="K392" s="386">
        <f t="shared" si="25"/>
        <v>-502</v>
      </c>
      <c r="L392" s="409">
        <f t="shared" si="26"/>
        <v>-0.994059405940594</v>
      </c>
      <c r="M392" s="410">
        <f t="shared" si="24"/>
        <v>5</v>
      </c>
    </row>
    <row r="393" s="356" customFormat="1" ht="15.75" spans="1:13">
      <c r="A393" s="392" t="s">
        <v>1300</v>
      </c>
      <c r="B393" s="400" t="s">
        <v>153</v>
      </c>
      <c r="C393" s="395">
        <v>263</v>
      </c>
      <c r="D393" s="396">
        <v>299</v>
      </c>
      <c r="E393" s="396">
        <v>278</v>
      </c>
      <c r="F393" s="397">
        <v>0.929765886287625</v>
      </c>
      <c r="G393" s="395">
        <v>-7</v>
      </c>
      <c r="H393" s="398">
        <v>-0.0245614035087719</v>
      </c>
      <c r="I393" s="394">
        <v>305</v>
      </c>
      <c r="J393" s="394"/>
      <c r="K393" s="396">
        <f t="shared" si="25"/>
        <v>-299</v>
      </c>
      <c r="L393" s="411">
        <f t="shared" si="26"/>
        <v>-1</v>
      </c>
      <c r="M393" s="410">
        <f t="shared" si="24"/>
        <v>7</v>
      </c>
    </row>
    <row r="394" s="356" customFormat="1" ht="15.75" spans="1:13">
      <c r="A394" s="392" t="s">
        <v>1301</v>
      </c>
      <c r="B394" s="400" t="s">
        <v>154</v>
      </c>
      <c r="C394" s="395"/>
      <c r="D394" s="396"/>
      <c r="E394" s="396"/>
      <c r="F394" s="397"/>
      <c r="G394" s="395">
        <v>0</v>
      </c>
      <c r="H394" s="388"/>
      <c r="I394" s="394">
        <v>4</v>
      </c>
      <c r="J394" s="394"/>
      <c r="K394" s="396">
        <f t="shared" si="25"/>
        <v>0</v>
      </c>
      <c r="L394" s="411" t="str">
        <f t="shared" si="26"/>
        <v/>
      </c>
      <c r="M394" s="410">
        <f t="shared" si="24"/>
        <v>7</v>
      </c>
    </row>
    <row r="395" s="356" customFormat="1" ht="15.75" spans="1:13">
      <c r="A395" s="392" t="s">
        <v>1302</v>
      </c>
      <c r="B395" s="400" t="s">
        <v>155</v>
      </c>
      <c r="C395" s="395"/>
      <c r="D395" s="396"/>
      <c r="E395" s="396"/>
      <c r="F395" s="397"/>
      <c r="G395" s="395">
        <v>0</v>
      </c>
      <c r="H395" s="388"/>
      <c r="I395" s="394"/>
      <c r="J395" s="394"/>
      <c r="K395" s="396">
        <f t="shared" si="25"/>
        <v>0</v>
      </c>
      <c r="L395" s="411" t="str">
        <f t="shared" si="26"/>
        <v/>
      </c>
      <c r="M395" s="410">
        <f t="shared" si="24"/>
        <v>7</v>
      </c>
    </row>
    <row r="396" s="356" customFormat="1" ht="15.75" spans="1:13">
      <c r="A396" s="392" t="s">
        <v>1303</v>
      </c>
      <c r="B396" s="400" t="s">
        <v>415</v>
      </c>
      <c r="C396" s="395"/>
      <c r="D396" s="396"/>
      <c r="E396" s="396"/>
      <c r="F396" s="397"/>
      <c r="G396" s="395">
        <v>0</v>
      </c>
      <c r="H396" s="388"/>
      <c r="I396" s="394"/>
      <c r="J396" s="394"/>
      <c r="K396" s="396">
        <f t="shared" si="25"/>
        <v>0</v>
      </c>
      <c r="L396" s="411" t="str">
        <f t="shared" si="26"/>
        <v/>
      </c>
      <c r="M396" s="410">
        <f t="shared" si="24"/>
        <v>7</v>
      </c>
    </row>
    <row r="397" s="356" customFormat="1" ht="15.75" spans="1:13">
      <c r="A397" s="392" t="s">
        <v>1304</v>
      </c>
      <c r="B397" s="400" t="s">
        <v>416</v>
      </c>
      <c r="C397" s="395">
        <v>10</v>
      </c>
      <c r="D397" s="396">
        <v>25</v>
      </c>
      <c r="E397" s="396">
        <v>25</v>
      </c>
      <c r="F397" s="397">
        <v>1</v>
      </c>
      <c r="G397" s="395">
        <v>7</v>
      </c>
      <c r="H397" s="388"/>
      <c r="I397" s="394"/>
      <c r="J397" s="394"/>
      <c r="K397" s="396">
        <f t="shared" si="25"/>
        <v>-25</v>
      </c>
      <c r="L397" s="411">
        <f t="shared" si="26"/>
        <v>-1</v>
      </c>
      <c r="M397" s="410">
        <f t="shared" si="24"/>
        <v>7</v>
      </c>
    </row>
    <row r="398" s="356" customFormat="1" ht="15.75" spans="1:13">
      <c r="A398" s="392" t="s">
        <v>1305</v>
      </c>
      <c r="B398" s="400" t="s">
        <v>417</v>
      </c>
      <c r="C398" s="395"/>
      <c r="D398" s="396"/>
      <c r="E398" s="396"/>
      <c r="F398" s="397"/>
      <c r="G398" s="395">
        <v>0</v>
      </c>
      <c r="H398" s="388"/>
      <c r="I398" s="394"/>
      <c r="J398" s="394"/>
      <c r="K398" s="396">
        <f t="shared" si="25"/>
        <v>0</v>
      </c>
      <c r="L398" s="411" t="str">
        <f t="shared" si="26"/>
        <v/>
      </c>
      <c r="M398" s="410">
        <f t="shared" si="24"/>
        <v>7</v>
      </c>
    </row>
    <row r="399" s="356" customFormat="1" ht="15.75" spans="1:13">
      <c r="A399" s="392" t="s">
        <v>1306</v>
      </c>
      <c r="B399" s="400" t="s">
        <v>418</v>
      </c>
      <c r="C399" s="395">
        <v>114</v>
      </c>
      <c r="D399" s="396">
        <v>181</v>
      </c>
      <c r="E399" s="396">
        <v>176</v>
      </c>
      <c r="F399" s="397">
        <v>0.972375690607735</v>
      </c>
      <c r="G399" s="395">
        <v>52</v>
      </c>
      <c r="H399" s="398">
        <v>0.419354838709677</v>
      </c>
      <c r="I399" s="394">
        <v>142</v>
      </c>
      <c r="J399" s="394">
        <v>3</v>
      </c>
      <c r="K399" s="396">
        <f t="shared" si="25"/>
        <v>-178</v>
      </c>
      <c r="L399" s="411">
        <f t="shared" si="26"/>
        <v>-0.983425414364641</v>
      </c>
      <c r="M399" s="410">
        <f t="shared" si="24"/>
        <v>7</v>
      </c>
    </row>
    <row r="400" s="356" customFormat="1" ht="15.75" spans="1:13">
      <c r="A400" s="401" t="s">
        <v>1307</v>
      </c>
      <c r="B400" s="390" t="s">
        <v>419</v>
      </c>
      <c r="C400" s="413"/>
      <c r="D400" s="386"/>
      <c r="E400" s="386"/>
      <c r="F400" s="387"/>
      <c r="G400" s="391">
        <v>0</v>
      </c>
      <c r="H400" s="388"/>
      <c r="I400" s="413"/>
      <c r="J400" s="413"/>
      <c r="K400" s="386"/>
      <c r="L400" s="409" t="str">
        <f t="shared" si="26"/>
        <v/>
      </c>
      <c r="M400" s="410">
        <f t="shared" si="24"/>
        <v>5</v>
      </c>
    </row>
    <row r="401" s="356" customFormat="1" ht="15.75" spans="1:13">
      <c r="A401" s="401" t="s">
        <v>1308</v>
      </c>
      <c r="B401" s="390" t="s">
        <v>420</v>
      </c>
      <c r="C401" s="391">
        <v>29048</v>
      </c>
      <c r="D401" s="391">
        <v>20378</v>
      </c>
      <c r="E401" s="391">
        <v>20025</v>
      </c>
      <c r="F401" s="387">
        <v>0.982677397193051</v>
      </c>
      <c r="G401" s="391">
        <v>-1748</v>
      </c>
      <c r="H401" s="388">
        <v>-0.0802829192118679</v>
      </c>
      <c r="I401" s="391">
        <v>21416</v>
      </c>
      <c r="J401" s="391">
        <v>0</v>
      </c>
      <c r="K401" s="386">
        <f t="shared" ref="K401:K409" si="27">IFERROR(J401-D401,"")</f>
        <v>-20378</v>
      </c>
      <c r="L401" s="409">
        <f t="shared" si="26"/>
        <v>-1</v>
      </c>
      <c r="M401" s="410">
        <f t="shared" si="24"/>
        <v>5</v>
      </c>
    </row>
    <row r="402" s="356" customFormat="1" ht="15.75" spans="1:13">
      <c r="A402" s="392" t="s">
        <v>1309</v>
      </c>
      <c r="B402" s="400" t="s">
        <v>421</v>
      </c>
      <c r="C402" s="395">
        <v>18</v>
      </c>
      <c r="D402" s="396">
        <v>18</v>
      </c>
      <c r="E402" s="396">
        <v>18</v>
      </c>
      <c r="F402" s="397">
        <v>1</v>
      </c>
      <c r="G402" s="395">
        <v>1</v>
      </c>
      <c r="H402" s="398">
        <v>0.0588235294117647</v>
      </c>
      <c r="I402" s="394"/>
      <c r="J402" s="394"/>
      <c r="K402" s="396">
        <f t="shared" si="27"/>
        <v>-18</v>
      </c>
      <c r="L402" s="411">
        <f t="shared" si="26"/>
        <v>-1</v>
      </c>
      <c r="M402" s="410">
        <f t="shared" si="24"/>
        <v>7</v>
      </c>
    </row>
    <row r="403" s="356" customFormat="1" ht="15.75" spans="1:13">
      <c r="A403" s="392" t="s">
        <v>1310</v>
      </c>
      <c r="B403" s="400" t="s">
        <v>422</v>
      </c>
      <c r="C403" s="395"/>
      <c r="D403" s="396"/>
      <c r="E403" s="396"/>
      <c r="F403" s="397"/>
      <c r="G403" s="395">
        <v>0</v>
      </c>
      <c r="H403" s="398" t="e">
        <v>#DIV/0!</v>
      </c>
      <c r="I403" s="394"/>
      <c r="J403" s="394"/>
      <c r="K403" s="396">
        <f t="shared" si="27"/>
        <v>0</v>
      </c>
      <c r="L403" s="411" t="str">
        <f t="shared" si="26"/>
        <v/>
      </c>
      <c r="M403" s="410">
        <f t="shared" si="24"/>
        <v>7</v>
      </c>
    </row>
    <row r="404" s="356" customFormat="1" ht="15.75" spans="1:13">
      <c r="A404" s="392" t="s">
        <v>1311</v>
      </c>
      <c r="B404" s="400" t="s">
        <v>423</v>
      </c>
      <c r="C404" s="395"/>
      <c r="D404" s="396"/>
      <c r="E404" s="396"/>
      <c r="F404" s="397"/>
      <c r="G404" s="395">
        <v>0</v>
      </c>
      <c r="H404" s="398"/>
      <c r="I404" s="394"/>
      <c r="J404" s="394"/>
      <c r="K404" s="396">
        <f t="shared" si="27"/>
        <v>0</v>
      </c>
      <c r="L404" s="411" t="str">
        <f t="shared" si="26"/>
        <v/>
      </c>
      <c r="M404" s="410">
        <f t="shared" si="24"/>
        <v>7</v>
      </c>
    </row>
    <row r="405" s="356" customFormat="1" ht="15.75" spans="1:13">
      <c r="A405" s="392" t="s">
        <v>1312</v>
      </c>
      <c r="B405" s="400" t="s">
        <v>424</v>
      </c>
      <c r="C405" s="395">
        <v>7973</v>
      </c>
      <c r="D405" s="396">
        <v>6996</v>
      </c>
      <c r="E405" s="396">
        <v>6923</v>
      </c>
      <c r="F405" s="397">
        <v>0.98956546598056</v>
      </c>
      <c r="G405" s="395">
        <v>557</v>
      </c>
      <c r="H405" s="398">
        <v>0.0874960728872133</v>
      </c>
      <c r="I405" s="394">
        <v>6122</v>
      </c>
      <c r="J405" s="394"/>
      <c r="K405" s="396">
        <f t="shared" si="27"/>
        <v>-6996</v>
      </c>
      <c r="L405" s="411">
        <f t="shared" si="26"/>
        <v>-1</v>
      </c>
      <c r="M405" s="410">
        <f t="shared" si="24"/>
        <v>7</v>
      </c>
    </row>
    <row r="406" s="356" customFormat="1" ht="15.75" spans="1:13">
      <c r="A406" s="392" t="s">
        <v>1313</v>
      </c>
      <c r="B406" s="400" t="s">
        <v>425</v>
      </c>
      <c r="C406" s="395">
        <v>4848</v>
      </c>
      <c r="D406" s="396">
        <v>4483</v>
      </c>
      <c r="E406" s="396">
        <v>4373</v>
      </c>
      <c r="F406" s="397">
        <v>0.97546285969217</v>
      </c>
      <c r="G406" s="395">
        <v>1327</v>
      </c>
      <c r="H406" s="398">
        <v>0.435653315824031</v>
      </c>
      <c r="I406" s="394">
        <v>3561</v>
      </c>
      <c r="J406" s="394"/>
      <c r="K406" s="396">
        <f t="shared" si="27"/>
        <v>-4483</v>
      </c>
      <c r="L406" s="411">
        <f t="shared" si="26"/>
        <v>-1</v>
      </c>
      <c r="M406" s="410">
        <f t="shared" si="24"/>
        <v>7</v>
      </c>
    </row>
    <row r="407" s="356" customFormat="1" ht="15.75" spans="1:13">
      <c r="A407" s="392" t="s">
        <v>1314</v>
      </c>
      <c r="B407" s="400" t="s">
        <v>426</v>
      </c>
      <c r="C407" s="395">
        <v>16207</v>
      </c>
      <c r="D407" s="396">
        <v>8881</v>
      </c>
      <c r="E407" s="396">
        <v>8711</v>
      </c>
      <c r="F407" s="397">
        <v>0.980858011485193</v>
      </c>
      <c r="G407" s="395">
        <v>-3632</v>
      </c>
      <c r="H407" s="398">
        <v>-0.294255853520214</v>
      </c>
      <c r="I407" s="394">
        <v>11733</v>
      </c>
      <c r="J407" s="394"/>
      <c r="K407" s="396">
        <f t="shared" si="27"/>
        <v>-8881</v>
      </c>
      <c r="L407" s="411">
        <f t="shared" si="26"/>
        <v>-1</v>
      </c>
      <c r="M407" s="410">
        <f t="shared" si="24"/>
        <v>7</v>
      </c>
    </row>
    <row r="408" s="356" customFormat="1" ht="15.75" spans="1:13">
      <c r="A408" s="392" t="s">
        <v>1315</v>
      </c>
      <c r="B408" s="400" t="s">
        <v>427</v>
      </c>
      <c r="C408" s="395">
        <v>2</v>
      </c>
      <c r="D408" s="396"/>
      <c r="E408" s="396"/>
      <c r="F408" s="387"/>
      <c r="G408" s="391">
        <v>0</v>
      </c>
      <c r="H408" s="398"/>
      <c r="I408" s="394"/>
      <c r="J408" s="394"/>
      <c r="K408" s="396">
        <f t="shared" si="27"/>
        <v>0</v>
      </c>
      <c r="L408" s="411" t="str">
        <f t="shared" si="26"/>
        <v/>
      </c>
      <c r="M408" s="410">
        <f t="shared" ref="M408:M471" si="28">LEN(A408)</f>
        <v>7</v>
      </c>
    </row>
    <row r="409" s="356" customFormat="1" ht="15.75" spans="1:13">
      <c r="A409" s="392" t="s">
        <v>1316</v>
      </c>
      <c r="B409" s="400" t="s">
        <v>428</v>
      </c>
      <c r="C409" s="395">
        <v>0</v>
      </c>
      <c r="D409" s="396"/>
      <c r="E409" s="396"/>
      <c r="F409" s="387"/>
      <c r="G409" s="391">
        <v>-1</v>
      </c>
      <c r="H409" s="398"/>
      <c r="I409" s="394"/>
      <c r="J409" s="394"/>
      <c r="K409" s="396">
        <f t="shared" si="27"/>
        <v>0</v>
      </c>
      <c r="L409" s="411" t="str">
        <f t="shared" si="26"/>
        <v/>
      </c>
      <c r="M409" s="410">
        <f t="shared" si="28"/>
        <v>7</v>
      </c>
    </row>
    <row r="410" s="356" customFormat="1" ht="15.75" spans="1:13">
      <c r="A410" s="401" t="s">
        <v>1317</v>
      </c>
      <c r="B410" s="390" t="s">
        <v>429</v>
      </c>
      <c r="C410" s="413"/>
      <c r="D410" s="386"/>
      <c r="E410" s="386"/>
      <c r="F410" s="387"/>
      <c r="G410" s="391">
        <v>0</v>
      </c>
      <c r="H410" s="388"/>
      <c r="I410" s="413"/>
      <c r="J410" s="413"/>
      <c r="K410" s="386"/>
      <c r="L410" s="409" t="str">
        <f t="shared" si="26"/>
        <v/>
      </c>
      <c r="M410" s="410">
        <f t="shared" si="28"/>
        <v>5</v>
      </c>
    </row>
    <row r="411" s="356" customFormat="1" ht="15.75" spans="1:13">
      <c r="A411" s="401" t="s">
        <v>1318</v>
      </c>
      <c r="B411" s="390" t="s">
        <v>430</v>
      </c>
      <c r="C411" s="391">
        <v>1176</v>
      </c>
      <c r="D411" s="391">
        <v>1397</v>
      </c>
      <c r="E411" s="391">
        <v>1360</v>
      </c>
      <c r="F411" s="387">
        <v>0.973514674302076</v>
      </c>
      <c r="G411" s="391">
        <v>-181</v>
      </c>
      <c r="H411" s="388">
        <v>-0.117456197274497</v>
      </c>
      <c r="I411" s="391">
        <v>1456</v>
      </c>
      <c r="J411" s="391">
        <v>0</v>
      </c>
      <c r="K411" s="386">
        <f t="shared" ref="K411:K454" si="29">IFERROR(J411-D411,"")</f>
        <v>-1397</v>
      </c>
      <c r="L411" s="409">
        <f t="shared" si="26"/>
        <v>-1</v>
      </c>
      <c r="M411" s="410">
        <f t="shared" si="28"/>
        <v>5</v>
      </c>
    </row>
    <row r="412" s="356" customFormat="1" ht="15.75" spans="1:13">
      <c r="A412" s="392" t="s">
        <v>1319</v>
      </c>
      <c r="B412" s="400" t="s">
        <v>431</v>
      </c>
      <c r="C412" s="395"/>
      <c r="D412" s="396"/>
      <c r="E412" s="396"/>
      <c r="F412" s="397"/>
      <c r="G412" s="395">
        <v>0</v>
      </c>
      <c r="H412" s="388"/>
      <c r="I412" s="394">
        <v>1155</v>
      </c>
      <c r="J412" s="394"/>
      <c r="K412" s="396">
        <f t="shared" si="29"/>
        <v>0</v>
      </c>
      <c r="L412" s="411" t="str">
        <f t="shared" si="26"/>
        <v/>
      </c>
      <c r="M412" s="410">
        <f t="shared" si="28"/>
        <v>7</v>
      </c>
    </row>
    <row r="413" s="356" customFormat="1" ht="15.75" spans="1:13">
      <c r="A413" s="392" t="s">
        <v>1320</v>
      </c>
      <c r="B413" s="400" t="s">
        <v>432</v>
      </c>
      <c r="C413" s="395"/>
      <c r="D413" s="396"/>
      <c r="E413" s="396"/>
      <c r="F413" s="397"/>
      <c r="G413" s="395">
        <v>0</v>
      </c>
      <c r="H413" s="388"/>
      <c r="I413" s="394"/>
      <c r="J413" s="394"/>
      <c r="K413" s="396">
        <f t="shared" si="29"/>
        <v>0</v>
      </c>
      <c r="L413" s="411" t="str">
        <f t="shared" si="26"/>
        <v/>
      </c>
      <c r="M413" s="410">
        <f t="shared" si="28"/>
        <v>7</v>
      </c>
    </row>
    <row r="414" s="356" customFormat="1" ht="15.75" spans="1:13">
      <c r="A414" s="392" t="s">
        <v>1321</v>
      </c>
      <c r="B414" s="400" t="s">
        <v>433</v>
      </c>
      <c r="C414" s="395"/>
      <c r="D414" s="396"/>
      <c r="E414" s="396"/>
      <c r="F414" s="397"/>
      <c r="G414" s="395">
        <v>-460</v>
      </c>
      <c r="H414" s="388"/>
      <c r="I414" s="394"/>
      <c r="J414" s="394"/>
      <c r="K414" s="396">
        <f t="shared" si="29"/>
        <v>0</v>
      </c>
      <c r="L414" s="411" t="str">
        <f t="shared" si="26"/>
        <v/>
      </c>
      <c r="M414" s="410">
        <f t="shared" si="28"/>
        <v>7</v>
      </c>
    </row>
    <row r="415" s="356" customFormat="1" ht="15.75" spans="1:13">
      <c r="A415" s="392" t="s">
        <v>1322</v>
      </c>
      <c r="B415" s="400" t="s">
        <v>434</v>
      </c>
      <c r="C415" s="395"/>
      <c r="D415" s="396"/>
      <c r="E415" s="396"/>
      <c r="F415" s="397"/>
      <c r="G415" s="395">
        <v>0</v>
      </c>
      <c r="H415" s="388"/>
      <c r="I415" s="394"/>
      <c r="J415" s="394"/>
      <c r="K415" s="396">
        <f t="shared" si="29"/>
        <v>0</v>
      </c>
      <c r="L415" s="411" t="str">
        <f t="shared" si="26"/>
        <v/>
      </c>
      <c r="M415" s="410">
        <f t="shared" si="28"/>
        <v>7</v>
      </c>
    </row>
    <row r="416" s="356" customFormat="1" ht="15.75" spans="1:13">
      <c r="A416" s="392" t="s">
        <v>1323</v>
      </c>
      <c r="B416" s="400" t="s">
        <v>435</v>
      </c>
      <c r="C416" s="395"/>
      <c r="D416" s="396"/>
      <c r="E416" s="396"/>
      <c r="F416" s="397"/>
      <c r="G416" s="395">
        <v>0</v>
      </c>
      <c r="H416" s="388"/>
      <c r="I416" s="394"/>
      <c r="J416" s="394"/>
      <c r="K416" s="396">
        <f t="shared" si="29"/>
        <v>0</v>
      </c>
      <c r="L416" s="411" t="str">
        <f t="shared" si="26"/>
        <v/>
      </c>
      <c r="M416" s="410">
        <f t="shared" si="28"/>
        <v>7</v>
      </c>
    </row>
    <row r="417" s="356" customFormat="1" ht="15.75" spans="1:13">
      <c r="A417" s="392" t="s">
        <v>1324</v>
      </c>
      <c r="B417" s="400" t="s">
        <v>436</v>
      </c>
      <c r="C417" s="395">
        <v>1163</v>
      </c>
      <c r="D417" s="396">
        <v>966</v>
      </c>
      <c r="E417" s="396">
        <v>935</v>
      </c>
      <c r="F417" s="397">
        <v>0.967908902691511</v>
      </c>
      <c r="G417" s="395">
        <v>935</v>
      </c>
      <c r="H417" s="388"/>
      <c r="I417" s="394">
        <v>299</v>
      </c>
      <c r="J417" s="394"/>
      <c r="K417" s="396">
        <f t="shared" si="29"/>
        <v>-966</v>
      </c>
      <c r="L417" s="411">
        <f t="shared" si="26"/>
        <v>-1</v>
      </c>
      <c r="M417" s="410">
        <f t="shared" si="28"/>
        <v>7</v>
      </c>
    </row>
    <row r="418" s="356" customFormat="1" ht="15.75" spans="1:13">
      <c r="A418" s="392" t="s">
        <v>1325</v>
      </c>
      <c r="B418" s="400" t="s">
        <v>437</v>
      </c>
      <c r="C418" s="395"/>
      <c r="D418" s="396"/>
      <c r="E418" s="396"/>
      <c r="F418" s="397"/>
      <c r="G418" s="395"/>
      <c r="H418" s="388"/>
      <c r="I418" s="394"/>
      <c r="J418" s="394"/>
      <c r="K418" s="396">
        <f t="shared" si="29"/>
        <v>0</v>
      </c>
      <c r="L418" s="411" t="str">
        <f t="shared" si="26"/>
        <v/>
      </c>
      <c r="M418" s="410">
        <f t="shared" si="28"/>
        <v>7</v>
      </c>
    </row>
    <row r="419" s="356" customFormat="1" ht="15.75" spans="1:13">
      <c r="A419" s="392" t="s">
        <v>1326</v>
      </c>
      <c r="B419" s="400" t="s">
        <v>438</v>
      </c>
      <c r="C419" s="395"/>
      <c r="D419" s="396"/>
      <c r="E419" s="396"/>
      <c r="F419" s="397"/>
      <c r="G419" s="395"/>
      <c r="H419" s="388"/>
      <c r="I419" s="394"/>
      <c r="J419" s="394"/>
      <c r="K419" s="396">
        <f t="shared" si="29"/>
        <v>0</v>
      </c>
      <c r="L419" s="411" t="str">
        <f t="shared" si="26"/>
        <v/>
      </c>
      <c r="M419" s="410">
        <f t="shared" si="28"/>
        <v>7</v>
      </c>
    </row>
    <row r="420" s="356" customFormat="1" ht="15.75" spans="1:13">
      <c r="A420" s="392" t="s">
        <v>1327</v>
      </c>
      <c r="B420" s="400" t="s">
        <v>439</v>
      </c>
      <c r="C420" s="395">
        <v>13</v>
      </c>
      <c r="D420" s="396">
        <v>431</v>
      </c>
      <c r="E420" s="396">
        <v>425</v>
      </c>
      <c r="F420" s="397">
        <v>0.986078886310905</v>
      </c>
      <c r="G420" s="395">
        <v>-656</v>
      </c>
      <c r="H420" s="398">
        <v>-0.606845513413506</v>
      </c>
      <c r="I420" s="394">
        <v>2</v>
      </c>
      <c r="J420" s="394"/>
      <c r="K420" s="396">
        <f t="shared" si="29"/>
        <v>-431</v>
      </c>
      <c r="L420" s="411">
        <f t="shared" si="26"/>
        <v>-1</v>
      </c>
      <c r="M420" s="410">
        <f t="shared" si="28"/>
        <v>7</v>
      </c>
    </row>
    <row r="421" s="356" customFormat="1" ht="15.75" spans="1:13">
      <c r="A421" s="401" t="s">
        <v>1328</v>
      </c>
      <c r="B421" s="390" t="s">
        <v>440</v>
      </c>
      <c r="C421" s="391">
        <v>5760</v>
      </c>
      <c r="D421" s="391">
        <v>5457</v>
      </c>
      <c r="E421" s="391">
        <v>5212</v>
      </c>
      <c r="F421" s="387">
        <v>0.955103536741799</v>
      </c>
      <c r="G421" s="391">
        <v>1620</v>
      </c>
      <c r="H421" s="388">
        <v>0.451002227171492</v>
      </c>
      <c r="I421" s="391">
        <v>4494</v>
      </c>
      <c r="J421" s="391">
        <v>377</v>
      </c>
      <c r="K421" s="386">
        <f t="shared" si="29"/>
        <v>-5080</v>
      </c>
      <c r="L421" s="409">
        <f t="shared" si="26"/>
        <v>-0.930914421843504</v>
      </c>
      <c r="M421" s="410">
        <f t="shared" si="28"/>
        <v>5</v>
      </c>
    </row>
    <row r="422" s="356" customFormat="1" ht="15.75" spans="1:13">
      <c r="A422" s="392" t="s">
        <v>1329</v>
      </c>
      <c r="B422" s="400" t="s">
        <v>441</v>
      </c>
      <c r="C422" s="395">
        <v>3427</v>
      </c>
      <c r="D422" s="396">
        <v>3252</v>
      </c>
      <c r="E422" s="396">
        <v>3152</v>
      </c>
      <c r="F422" s="397">
        <v>0.969249692496925</v>
      </c>
      <c r="G422" s="395">
        <v>1786</v>
      </c>
      <c r="H422" s="398">
        <v>1.30746705710102</v>
      </c>
      <c r="I422" s="394">
        <v>2377</v>
      </c>
      <c r="J422" s="394">
        <v>377</v>
      </c>
      <c r="K422" s="396">
        <f t="shared" si="29"/>
        <v>-2875</v>
      </c>
      <c r="L422" s="411">
        <f t="shared" si="26"/>
        <v>-0.884071340713407</v>
      </c>
      <c r="M422" s="410">
        <f t="shared" si="28"/>
        <v>7</v>
      </c>
    </row>
    <row r="423" s="356" customFormat="1" ht="15.75" spans="1:13">
      <c r="A423" s="392" t="s">
        <v>1330</v>
      </c>
      <c r="B423" s="400" t="s">
        <v>442</v>
      </c>
      <c r="C423" s="395"/>
      <c r="D423" s="396"/>
      <c r="E423" s="396"/>
      <c r="F423" s="397"/>
      <c r="G423" s="395">
        <v>-3</v>
      </c>
      <c r="H423" s="398">
        <v>-1</v>
      </c>
      <c r="I423" s="394">
        <v>20</v>
      </c>
      <c r="J423" s="394"/>
      <c r="K423" s="396">
        <f t="shared" si="29"/>
        <v>0</v>
      </c>
      <c r="L423" s="411" t="str">
        <f t="shared" si="26"/>
        <v/>
      </c>
      <c r="M423" s="410">
        <f t="shared" si="28"/>
        <v>7</v>
      </c>
    </row>
    <row r="424" s="356" customFormat="1" ht="15.75" spans="1:13">
      <c r="A424" s="392" t="s">
        <v>1331</v>
      </c>
      <c r="B424" s="400" t="s">
        <v>443</v>
      </c>
      <c r="C424" s="395">
        <v>13</v>
      </c>
      <c r="D424" s="396"/>
      <c r="E424" s="396"/>
      <c r="F424" s="397"/>
      <c r="G424" s="395">
        <v>0</v>
      </c>
      <c r="H424" s="398"/>
      <c r="I424" s="394">
        <v>10</v>
      </c>
      <c r="J424" s="394"/>
      <c r="K424" s="396">
        <f t="shared" si="29"/>
        <v>0</v>
      </c>
      <c r="L424" s="411" t="str">
        <f t="shared" si="26"/>
        <v/>
      </c>
      <c r="M424" s="410">
        <f t="shared" si="28"/>
        <v>7</v>
      </c>
    </row>
    <row r="425" s="356" customFormat="1" ht="15.75" spans="1:13">
      <c r="A425" s="392" t="s">
        <v>1332</v>
      </c>
      <c r="B425" s="400" t="s">
        <v>444</v>
      </c>
      <c r="C425" s="395"/>
      <c r="D425" s="396"/>
      <c r="E425" s="396"/>
      <c r="F425" s="397"/>
      <c r="G425" s="395">
        <v>0</v>
      </c>
      <c r="H425" s="398"/>
      <c r="I425" s="394"/>
      <c r="J425" s="394"/>
      <c r="K425" s="396">
        <f t="shared" si="29"/>
        <v>0</v>
      </c>
      <c r="L425" s="411" t="str">
        <f t="shared" si="26"/>
        <v/>
      </c>
      <c r="M425" s="410">
        <f t="shared" si="28"/>
        <v>7</v>
      </c>
    </row>
    <row r="426" s="356" customFormat="1" ht="15.75" spans="1:13">
      <c r="A426" s="392" t="s">
        <v>1333</v>
      </c>
      <c r="B426" s="400" t="s">
        <v>445</v>
      </c>
      <c r="C426" s="395">
        <v>280</v>
      </c>
      <c r="D426" s="396">
        <v>339</v>
      </c>
      <c r="E426" s="396">
        <v>329</v>
      </c>
      <c r="F426" s="397">
        <v>0.970501474926254</v>
      </c>
      <c r="G426" s="395">
        <v>-174</v>
      </c>
      <c r="H426" s="398">
        <v>-0.345924453280318</v>
      </c>
      <c r="I426" s="394">
        <v>399</v>
      </c>
      <c r="J426" s="394"/>
      <c r="K426" s="396">
        <f t="shared" si="29"/>
        <v>-339</v>
      </c>
      <c r="L426" s="411">
        <f t="shared" si="26"/>
        <v>-1</v>
      </c>
      <c r="M426" s="410">
        <f t="shared" si="28"/>
        <v>7</v>
      </c>
    </row>
    <row r="427" s="356" customFormat="1" ht="15.75" spans="1:13">
      <c r="A427" s="392" t="s">
        <v>1334</v>
      </c>
      <c r="B427" s="400" t="s">
        <v>446</v>
      </c>
      <c r="C427" s="395"/>
      <c r="D427" s="396"/>
      <c r="E427" s="396"/>
      <c r="F427" s="387"/>
      <c r="G427" s="391"/>
      <c r="H427" s="398"/>
      <c r="I427" s="394"/>
      <c r="J427" s="394"/>
      <c r="K427" s="396">
        <f t="shared" si="29"/>
        <v>0</v>
      </c>
      <c r="L427" s="411" t="str">
        <f t="shared" si="26"/>
        <v/>
      </c>
      <c r="M427" s="410">
        <f t="shared" si="28"/>
        <v>7</v>
      </c>
    </row>
    <row r="428" s="356" customFormat="1" ht="15.75" spans="1:13">
      <c r="A428" s="392" t="s">
        <v>1335</v>
      </c>
      <c r="B428" s="400" t="s">
        <v>447</v>
      </c>
      <c r="C428" s="395"/>
      <c r="D428" s="396"/>
      <c r="E428" s="396"/>
      <c r="F428" s="387"/>
      <c r="G428" s="391"/>
      <c r="H428" s="398"/>
      <c r="I428" s="394"/>
      <c r="J428" s="394"/>
      <c r="K428" s="396">
        <f t="shared" si="29"/>
        <v>0</v>
      </c>
      <c r="L428" s="411" t="str">
        <f t="shared" si="26"/>
        <v/>
      </c>
      <c r="M428" s="410">
        <f t="shared" si="28"/>
        <v>7</v>
      </c>
    </row>
    <row r="429" s="356" customFormat="1" ht="15.75" spans="1:13">
      <c r="A429" s="392" t="s">
        <v>1336</v>
      </c>
      <c r="B429" s="400" t="s">
        <v>448</v>
      </c>
      <c r="C429" s="395"/>
      <c r="D429" s="396"/>
      <c r="E429" s="396"/>
      <c r="F429" s="387"/>
      <c r="G429" s="391"/>
      <c r="H429" s="398"/>
      <c r="I429" s="394">
        <v>3</v>
      </c>
      <c r="J429" s="394"/>
      <c r="K429" s="396">
        <f t="shared" si="29"/>
        <v>0</v>
      </c>
      <c r="L429" s="411" t="str">
        <f t="shared" si="26"/>
        <v/>
      </c>
      <c r="M429" s="410">
        <f t="shared" si="28"/>
        <v>7</v>
      </c>
    </row>
    <row r="430" s="356" customFormat="1" ht="15.75" spans="1:13">
      <c r="A430" s="392" t="s">
        <v>1337</v>
      </c>
      <c r="B430" s="400" t="s">
        <v>449</v>
      </c>
      <c r="C430" s="395">
        <v>2040</v>
      </c>
      <c r="D430" s="396">
        <v>1866</v>
      </c>
      <c r="E430" s="396">
        <v>1731</v>
      </c>
      <c r="F430" s="397">
        <v>0.927652733118971</v>
      </c>
      <c r="G430" s="395">
        <v>11</v>
      </c>
      <c r="H430" s="398">
        <v>0.0063953488372093</v>
      </c>
      <c r="I430" s="394">
        <v>1685</v>
      </c>
      <c r="J430" s="394"/>
      <c r="K430" s="396">
        <f t="shared" si="29"/>
        <v>-1866</v>
      </c>
      <c r="L430" s="411">
        <f t="shared" si="26"/>
        <v>-1</v>
      </c>
      <c r="M430" s="410">
        <f t="shared" si="28"/>
        <v>7</v>
      </c>
    </row>
    <row r="431" s="356" customFormat="1" ht="15.75" spans="1:13">
      <c r="A431" s="401" t="s">
        <v>1338</v>
      </c>
      <c r="B431" s="390" t="s">
        <v>450</v>
      </c>
      <c r="C431" s="391">
        <v>376</v>
      </c>
      <c r="D431" s="391">
        <v>247</v>
      </c>
      <c r="E431" s="391">
        <v>244</v>
      </c>
      <c r="F431" s="387">
        <v>0.987854251012146</v>
      </c>
      <c r="G431" s="391">
        <v>7</v>
      </c>
      <c r="H431" s="388">
        <v>0.029535864978903</v>
      </c>
      <c r="I431" s="391">
        <v>232</v>
      </c>
      <c r="J431" s="391">
        <v>0</v>
      </c>
      <c r="K431" s="386">
        <f t="shared" si="29"/>
        <v>-247</v>
      </c>
      <c r="L431" s="409">
        <f t="shared" si="26"/>
        <v>-1</v>
      </c>
      <c r="M431" s="410">
        <f t="shared" si="28"/>
        <v>5</v>
      </c>
    </row>
    <row r="432" s="356" customFormat="1" ht="15.75" spans="1:13">
      <c r="A432" s="392" t="s">
        <v>1339</v>
      </c>
      <c r="B432" s="400" t="s">
        <v>451</v>
      </c>
      <c r="C432" s="395">
        <v>239</v>
      </c>
      <c r="D432" s="396">
        <v>148</v>
      </c>
      <c r="E432" s="396">
        <v>146</v>
      </c>
      <c r="F432" s="397">
        <v>0.986486486486487</v>
      </c>
      <c r="G432" s="395">
        <v>61</v>
      </c>
      <c r="H432" s="398">
        <v>0.717647058823529</v>
      </c>
      <c r="I432" s="394">
        <v>68</v>
      </c>
      <c r="J432" s="394"/>
      <c r="K432" s="396">
        <f t="shared" si="29"/>
        <v>-148</v>
      </c>
      <c r="L432" s="411">
        <f t="shared" si="26"/>
        <v>-1</v>
      </c>
      <c r="M432" s="410">
        <f t="shared" si="28"/>
        <v>7</v>
      </c>
    </row>
    <row r="433" s="356" customFormat="1" ht="15.75" spans="1:13">
      <c r="A433" s="392" t="s">
        <v>1340</v>
      </c>
      <c r="B433" s="400" t="s">
        <v>452</v>
      </c>
      <c r="C433" s="395">
        <v>51</v>
      </c>
      <c r="D433" s="396">
        <v>40</v>
      </c>
      <c r="E433" s="396">
        <v>40</v>
      </c>
      <c r="F433" s="397">
        <v>1</v>
      </c>
      <c r="G433" s="395">
        <v>12</v>
      </c>
      <c r="H433" s="398">
        <v>0.428571428571429</v>
      </c>
      <c r="I433" s="394">
        <v>56</v>
      </c>
      <c r="J433" s="394"/>
      <c r="K433" s="396">
        <f t="shared" si="29"/>
        <v>-40</v>
      </c>
      <c r="L433" s="411">
        <f t="shared" si="26"/>
        <v>-1</v>
      </c>
      <c r="M433" s="410">
        <f t="shared" si="28"/>
        <v>7</v>
      </c>
    </row>
    <row r="434" s="356" customFormat="1" ht="15.75" spans="1:13">
      <c r="A434" s="392" t="s">
        <v>1341</v>
      </c>
      <c r="B434" s="400" t="s">
        <v>453</v>
      </c>
      <c r="C434" s="395">
        <v>8</v>
      </c>
      <c r="D434" s="396">
        <v>8</v>
      </c>
      <c r="E434" s="396">
        <v>8</v>
      </c>
      <c r="F434" s="397">
        <v>1</v>
      </c>
      <c r="G434" s="395">
        <v>8</v>
      </c>
      <c r="H434" s="398"/>
      <c r="I434" s="394">
        <v>5</v>
      </c>
      <c r="J434" s="394"/>
      <c r="K434" s="396">
        <f t="shared" si="29"/>
        <v>-8</v>
      </c>
      <c r="L434" s="411">
        <f t="shared" si="26"/>
        <v>-1</v>
      </c>
      <c r="M434" s="410">
        <f t="shared" si="28"/>
        <v>7</v>
      </c>
    </row>
    <row r="435" s="356" customFormat="1" ht="15.75" spans="1:13">
      <c r="A435" s="392" t="s">
        <v>1342</v>
      </c>
      <c r="B435" s="400" t="s">
        <v>454</v>
      </c>
      <c r="C435" s="395">
        <v>10</v>
      </c>
      <c r="D435" s="396">
        <v>7</v>
      </c>
      <c r="E435" s="396">
        <v>7</v>
      </c>
      <c r="F435" s="397">
        <v>1</v>
      </c>
      <c r="G435" s="395">
        <v>7</v>
      </c>
      <c r="H435" s="398" t="e">
        <v>#DIV/0!</v>
      </c>
      <c r="I435" s="394"/>
      <c r="J435" s="394"/>
      <c r="K435" s="396">
        <f t="shared" si="29"/>
        <v>-7</v>
      </c>
      <c r="L435" s="411">
        <f t="shared" si="26"/>
        <v>-1</v>
      </c>
      <c r="M435" s="410">
        <f t="shared" si="28"/>
        <v>7</v>
      </c>
    </row>
    <row r="436" s="356" customFormat="1" ht="15.75" spans="1:13">
      <c r="A436" s="392" t="s">
        <v>1343</v>
      </c>
      <c r="B436" s="400" t="s">
        <v>455</v>
      </c>
      <c r="C436" s="395">
        <v>68</v>
      </c>
      <c r="D436" s="396">
        <v>40</v>
      </c>
      <c r="E436" s="396">
        <v>39</v>
      </c>
      <c r="F436" s="397">
        <v>0.975</v>
      </c>
      <c r="G436" s="395">
        <v>-11</v>
      </c>
      <c r="H436" s="398">
        <v>-0.22</v>
      </c>
      <c r="I436" s="394">
        <v>42</v>
      </c>
      <c r="J436" s="394"/>
      <c r="K436" s="396">
        <f t="shared" si="29"/>
        <v>-40</v>
      </c>
      <c r="L436" s="411">
        <f t="shared" si="26"/>
        <v>-1</v>
      </c>
      <c r="M436" s="410">
        <f t="shared" si="28"/>
        <v>7</v>
      </c>
    </row>
    <row r="437" s="356" customFormat="1" ht="15.75" spans="1:13">
      <c r="A437" s="392" t="s">
        <v>1344</v>
      </c>
      <c r="B437" s="400" t="s">
        <v>456</v>
      </c>
      <c r="C437" s="395"/>
      <c r="D437" s="396">
        <v>4</v>
      </c>
      <c r="E437" s="396">
        <v>4</v>
      </c>
      <c r="F437" s="397">
        <v>1</v>
      </c>
      <c r="G437" s="395">
        <v>-70</v>
      </c>
      <c r="H437" s="398">
        <v>-0.945945945945946</v>
      </c>
      <c r="I437" s="394">
        <v>61</v>
      </c>
      <c r="J437" s="394"/>
      <c r="K437" s="396">
        <f t="shared" si="29"/>
        <v>-4</v>
      </c>
      <c r="L437" s="411">
        <f t="shared" si="26"/>
        <v>-1</v>
      </c>
      <c r="M437" s="410">
        <f t="shared" si="28"/>
        <v>7</v>
      </c>
    </row>
    <row r="438" s="356" customFormat="1" ht="15.75" spans="1:13">
      <c r="A438" s="401" t="s">
        <v>1345</v>
      </c>
      <c r="B438" s="390" t="s">
        <v>457</v>
      </c>
      <c r="C438" s="391">
        <v>509</v>
      </c>
      <c r="D438" s="391">
        <v>528</v>
      </c>
      <c r="E438" s="391">
        <v>524</v>
      </c>
      <c r="F438" s="387">
        <v>0.992424242424242</v>
      </c>
      <c r="G438" s="391">
        <v>-1928</v>
      </c>
      <c r="H438" s="388">
        <v>-0.786296900489396</v>
      </c>
      <c r="I438" s="391">
        <v>526</v>
      </c>
      <c r="J438" s="391">
        <v>0</v>
      </c>
      <c r="K438" s="386">
        <f t="shared" si="29"/>
        <v>-528</v>
      </c>
      <c r="L438" s="409">
        <f t="shared" si="26"/>
        <v>-1</v>
      </c>
      <c r="M438" s="410">
        <f t="shared" si="28"/>
        <v>5</v>
      </c>
    </row>
    <row r="439" s="356" customFormat="1" ht="15.75" spans="1:13">
      <c r="A439" s="392" t="s">
        <v>1346</v>
      </c>
      <c r="B439" s="400" t="s">
        <v>458</v>
      </c>
      <c r="C439" s="395">
        <v>13</v>
      </c>
      <c r="D439" s="396">
        <v>13</v>
      </c>
      <c r="E439" s="396">
        <v>13</v>
      </c>
      <c r="F439" s="397">
        <v>1</v>
      </c>
      <c r="G439" s="395">
        <v>13</v>
      </c>
      <c r="H439" s="388"/>
      <c r="I439" s="394">
        <v>13</v>
      </c>
      <c r="J439" s="394"/>
      <c r="K439" s="396">
        <f t="shared" si="29"/>
        <v>-13</v>
      </c>
      <c r="L439" s="411">
        <f t="shared" si="26"/>
        <v>-1</v>
      </c>
      <c r="M439" s="410">
        <f t="shared" si="28"/>
        <v>7</v>
      </c>
    </row>
    <row r="440" s="356" customFormat="1" ht="15.75" spans="1:13">
      <c r="A440" s="392" t="s">
        <v>1347</v>
      </c>
      <c r="B440" s="400" t="s">
        <v>459</v>
      </c>
      <c r="C440" s="395">
        <v>496</v>
      </c>
      <c r="D440" s="396">
        <v>455</v>
      </c>
      <c r="E440" s="396">
        <v>452</v>
      </c>
      <c r="F440" s="397">
        <v>0.993406593406593</v>
      </c>
      <c r="G440" s="395">
        <v>24</v>
      </c>
      <c r="H440" s="398">
        <v>0.0560747663551402</v>
      </c>
      <c r="I440" s="394">
        <v>513</v>
      </c>
      <c r="J440" s="394"/>
      <c r="K440" s="396">
        <f t="shared" si="29"/>
        <v>-455</v>
      </c>
      <c r="L440" s="411">
        <f t="shared" si="26"/>
        <v>-1</v>
      </c>
      <c r="M440" s="410">
        <f t="shared" si="28"/>
        <v>7</v>
      </c>
    </row>
    <row r="441" s="356" customFormat="1" ht="15.75" spans="1:13">
      <c r="A441" s="392" t="s">
        <v>1348</v>
      </c>
      <c r="B441" s="400" t="s">
        <v>460</v>
      </c>
      <c r="C441" s="395"/>
      <c r="D441" s="396"/>
      <c r="E441" s="396"/>
      <c r="F441" s="397"/>
      <c r="G441" s="395">
        <v>0</v>
      </c>
      <c r="H441" s="388"/>
      <c r="I441" s="394"/>
      <c r="J441" s="394"/>
      <c r="K441" s="396">
        <f t="shared" si="29"/>
        <v>0</v>
      </c>
      <c r="L441" s="411" t="str">
        <f t="shared" si="26"/>
        <v/>
      </c>
      <c r="M441" s="410">
        <f t="shared" si="28"/>
        <v>7</v>
      </c>
    </row>
    <row r="442" s="356" customFormat="1" ht="15.75" spans="1:13">
      <c r="A442" s="392" t="s">
        <v>1349</v>
      </c>
      <c r="B442" s="400" t="s">
        <v>461</v>
      </c>
      <c r="C442" s="395"/>
      <c r="D442" s="396">
        <v>60</v>
      </c>
      <c r="E442" s="396">
        <v>59</v>
      </c>
      <c r="F442" s="397">
        <v>0.983333333333333</v>
      </c>
      <c r="G442" s="395">
        <v>59</v>
      </c>
      <c r="H442" s="388"/>
      <c r="I442" s="394"/>
      <c r="J442" s="394"/>
      <c r="K442" s="396">
        <f t="shared" si="29"/>
        <v>-60</v>
      </c>
      <c r="L442" s="411">
        <f t="shared" si="26"/>
        <v>-1</v>
      </c>
      <c r="M442" s="410">
        <f t="shared" si="28"/>
        <v>7</v>
      </c>
    </row>
    <row r="443" s="356" customFormat="1" ht="15.75" spans="1:13">
      <c r="A443" s="392" t="s">
        <v>1350</v>
      </c>
      <c r="B443" s="400" t="s">
        <v>462</v>
      </c>
      <c r="C443" s="395"/>
      <c r="D443" s="396"/>
      <c r="E443" s="396"/>
      <c r="F443" s="397"/>
      <c r="G443" s="395">
        <v>0</v>
      </c>
      <c r="H443" s="388"/>
      <c r="I443" s="394"/>
      <c r="J443" s="394"/>
      <c r="K443" s="396">
        <f t="shared" si="29"/>
        <v>0</v>
      </c>
      <c r="L443" s="411" t="str">
        <f t="shared" si="26"/>
        <v/>
      </c>
      <c r="M443" s="410">
        <f t="shared" si="28"/>
        <v>7</v>
      </c>
    </row>
    <row r="444" s="356" customFormat="1" ht="15.75" spans="1:13">
      <c r="A444" s="392" t="s">
        <v>1351</v>
      </c>
      <c r="B444" s="400" t="s">
        <v>463</v>
      </c>
      <c r="C444" s="395"/>
      <c r="D444" s="396"/>
      <c r="E444" s="396"/>
      <c r="F444" s="397"/>
      <c r="G444" s="395">
        <v>0</v>
      </c>
      <c r="H444" s="388"/>
      <c r="I444" s="394"/>
      <c r="J444" s="394"/>
      <c r="K444" s="396">
        <f t="shared" si="29"/>
        <v>0</v>
      </c>
      <c r="L444" s="411" t="str">
        <f t="shared" si="26"/>
        <v/>
      </c>
      <c r="M444" s="410">
        <f t="shared" si="28"/>
        <v>7</v>
      </c>
    </row>
    <row r="445" s="356" customFormat="1" ht="15.75" spans="1:13">
      <c r="A445" s="392" t="s">
        <v>1352</v>
      </c>
      <c r="B445" s="400" t="s">
        <v>464</v>
      </c>
      <c r="C445" s="395"/>
      <c r="D445" s="396"/>
      <c r="E445" s="396"/>
      <c r="F445" s="397"/>
      <c r="G445" s="395">
        <v>-2024</v>
      </c>
      <c r="H445" s="388"/>
      <c r="I445" s="394"/>
      <c r="J445" s="394"/>
      <c r="K445" s="396">
        <f t="shared" si="29"/>
        <v>0</v>
      </c>
      <c r="L445" s="411" t="str">
        <f t="shared" si="26"/>
        <v/>
      </c>
      <c r="M445" s="410">
        <f t="shared" si="28"/>
        <v>7</v>
      </c>
    </row>
    <row r="446" s="356" customFormat="1" ht="15.75" spans="1:13">
      <c r="A446" s="401" t="s">
        <v>1353</v>
      </c>
      <c r="B446" s="390" t="s">
        <v>465</v>
      </c>
      <c r="C446" s="391">
        <v>900</v>
      </c>
      <c r="D446" s="391">
        <v>491</v>
      </c>
      <c r="E446" s="391">
        <v>491</v>
      </c>
      <c r="F446" s="387">
        <v>1</v>
      </c>
      <c r="G446" s="391">
        <v>-65</v>
      </c>
      <c r="H446" s="388">
        <v>-0.116906474820144</v>
      </c>
      <c r="I446" s="391">
        <v>554</v>
      </c>
      <c r="J446" s="391">
        <v>0</v>
      </c>
      <c r="K446" s="386">
        <f t="shared" si="29"/>
        <v>-491</v>
      </c>
      <c r="L446" s="409">
        <f t="shared" si="26"/>
        <v>-1</v>
      </c>
      <c r="M446" s="410">
        <f t="shared" si="28"/>
        <v>5</v>
      </c>
    </row>
    <row r="447" s="356" customFormat="1" ht="15.75" spans="1:13">
      <c r="A447" s="392" t="s">
        <v>1354</v>
      </c>
      <c r="B447" s="400" t="s">
        <v>153</v>
      </c>
      <c r="C447" s="395">
        <v>80</v>
      </c>
      <c r="D447" s="396">
        <v>84</v>
      </c>
      <c r="E447" s="396">
        <v>84</v>
      </c>
      <c r="F447" s="397">
        <v>1</v>
      </c>
      <c r="G447" s="395">
        <v>-7</v>
      </c>
      <c r="H447" s="398">
        <v>-0.0769230769230769</v>
      </c>
      <c r="I447" s="394">
        <v>68</v>
      </c>
      <c r="J447" s="394"/>
      <c r="K447" s="396">
        <f t="shared" si="29"/>
        <v>-84</v>
      </c>
      <c r="L447" s="411">
        <f t="shared" si="26"/>
        <v>-1</v>
      </c>
      <c r="M447" s="410">
        <f t="shared" si="28"/>
        <v>7</v>
      </c>
    </row>
    <row r="448" s="356" customFormat="1" ht="15.75" spans="1:13">
      <c r="A448" s="392" t="s">
        <v>1355</v>
      </c>
      <c r="B448" s="400" t="s">
        <v>154</v>
      </c>
      <c r="C448" s="395">
        <v>4</v>
      </c>
      <c r="D448" s="396">
        <v>2</v>
      </c>
      <c r="E448" s="396">
        <v>2</v>
      </c>
      <c r="F448" s="397">
        <v>1</v>
      </c>
      <c r="G448" s="395">
        <v>-4</v>
      </c>
      <c r="H448" s="398">
        <v>-0.666666666666667</v>
      </c>
      <c r="I448" s="394">
        <v>19</v>
      </c>
      <c r="J448" s="394"/>
      <c r="K448" s="396">
        <f t="shared" si="29"/>
        <v>-2</v>
      </c>
      <c r="L448" s="411">
        <f t="shared" si="26"/>
        <v>-1</v>
      </c>
      <c r="M448" s="410">
        <f t="shared" si="28"/>
        <v>7</v>
      </c>
    </row>
    <row r="449" s="356" customFormat="1" ht="15.75" spans="1:13">
      <c r="A449" s="392" t="s">
        <v>1356</v>
      </c>
      <c r="B449" s="400" t="s">
        <v>155</v>
      </c>
      <c r="C449" s="395"/>
      <c r="D449" s="396"/>
      <c r="E449" s="396"/>
      <c r="F449" s="397"/>
      <c r="G449" s="395"/>
      <c r="H449" s="398"/>
      <c r="I449" s="394">
        <v>0</v>
      </c>
      <c r="J449" s="394"/>
      <c r="K449" s="396">
        <f t="shared" si="29"/>
        <v>0</v>
      </c>
      <c r="L449" s="411" t="str">
        <f t="shared" si="26"/>
        <v/>
      </c>
      <c r="M449" s="410">
        <f t="shared" si="28"/>
        <v>7</v>
      </c>
    </row>
    <row r="450" s="356" customFormat="1" ht="15.75" spans="1:13">
      <c r="A450" s="392" t="s">
        <v>1357</v>
      </c>
      <c r="B450" s="400" t="s">
        <v>466</v>
      </c>
      <c r="C450" s="395">
        <v>30</v>
      </c>
      <c r="D450" s="396">
        <v>73</v>
      </c>
      <c r="E450" s="396">
        <v>73</v>
      </c>
      <c r="F450" s="397">
        <v>1</v>
      </c>
      <c r="G450" s="395">
        <v>22</v>
      </c>
      <c r="H450" s="398">
        <v>0.431372549019608</v>
      </c>
      <c r="I450" s="394">
        <v>8</v>
      </c>
      <c r="J450" s="394"/>
      <c r="K450" s="396">
        <f t="shared" si="29"/>
        <v>-73</v>
      </c>
      <c r="L450" s="411">
        <f t="shared" si="26"/>
        <v>-1</v>
      </c>
      <c r="M450" s="410">
        <f t="shared" si="28"/>
        <v>7</v>
      </c>
    </row>
    <row r="451" s="356" customFormat="1" ht="15.75" spans="1:13">
      <c r="A451" s="392" t="s">
        <v>1358</v>
      </c>
      <c r="B451" s="400" t="s">
        <v>467</v>
      </c>
      <c r="C451" s="395">
        <v>195</v>
      </c>
      <c r="D451" s="396">
        <v>118</v>
      </c>
      <c r="E451" s="396">
        <v>118</v>
      </c>
      <c r="F451" s="397">
        <v>1</v>
      </c>
      <c r="G451" s="395">
        <v>-77</v>
      </c>
      <c r="H451" s="398">
        <v>-0.394871794871795</v>
      </c>
      <c r="I451" s="394">
        <v>103</v>
      </c>
      <c r="J451" s="394"/>
      <c r="K451" s="396">
        <f t="shared" si="29"/>
        <v>-118</v>
      </c>
      <c r="L451" s="411">
        <f t="shared" si="26"/>
        <v>-1</v>
      </c>
      <c r="M451" s="410">
        <f t="shared" si="28"/>
        <v>7</v>
      </c>
    </row>
    <row r="452" s="356" customFormat="1" ht="15.75" spans="1:13">
      <c r="A452" s="392" t="s">
        <v>1359</v>
      </c>
      <c r="B452" s="400" t="s">
        <v>468</v>
      </c>
      <c r="C452" s="395"/>
      <c r="D452" s="396">
        <v>4</v>
      </c>
      <c r="E452" s="396">
        <v>4</v>
      </c>
      <c r="F452" s="397">
        <v>1</v>
      </c>
      <c r="G452" s="395">
        <v>4</v>
      </c>
      <c r="H452" s="398"/>
      <c r="I452" s="394"/>
      <c r="J452" s="394"/>
      <c r="K452" s="396">
        <f t="shared" si="29"/>
        <v>-4</v>
      </c>
      <c r="L452" s="411">
        <f t="shared" si="26"/>
        <v>-1</v>
      </c>
      <c r="M452" s="410">
        <f t="shared" si="28"/>
        <v>7</v>
      </c>
    </row>
    <row r="453" s="356" customFormat="1" ht="15.75" spans="1:13">
      <c r="A453" s="392" t="s">
        <v>1360</v>
      </c>
      <c r="B453" s="400" t="s">
        <v>469</v>
      </c>
      <c r="C453" s="395">
        <v>473</v>
      </c>
      <c r="D453" s="396">
        <v>60</v>
      </c>
      <c r="E453" s="396">
        <v>60</v>
      </c>
      <c r="F453" s="397">
        <v>1</v>
      </c>
      <c r="G453" s="395">
        <v>4</v>
      </c>
      <c r="H453" s="398"/>
      <c r="I453" s="394">
        <v>302</v>
      </c>
      <c r="J453" s="394"/>
      <c r="K453" s="396">
        <f t="shared" si="29"/>
        <v>-60</v>
      </c>
      <c r="L453" s="411">
        <f t="shared" si="26"/>
        <v>-1</v>
      </c>
      <c r="M453" s="410">
        <f t="shared" si="28"/>
        <v>7</v>
      </c>
    </row>
    <row r="454" s="356" customFormat="1" ht="15.75" spans="1:13">
      <c r="A454" s="392" t="s">
        <v>1361</v>
      </c>
      <c r="B454" s="400" t="s">
        <v>470</v>
      </c>
      <c r="C454" s="395">
        <v>118</v>
      </c>
      <c r="D454" s="396">
        <v>150</v>
      </c>
      <c r="E454" s="396">
        <v>150</v>
      </c>
      <c r="F454" s="397">
        <v>1</v>
      </c>
      <c r="G454" s="395">
        <v>-7</v>
      </c>
      <c r="H454" s="398">
        <v>-0.0445859872611465</v>
      </c>
      <c r="I454" s="394">
        <v>54</v>
      </c>
      <c r="J454" s="394"/>
      <c r="K454" s="396">
        <f t="shared" si="29"/>
        <v>-150</v>
      </c>
      <c r="L454" s="411">
        <f t="shared" si="26"/>
        <v>-1</v>
      </c>
      <c r="M454" s="410">
        <f t="shared" si="28"/>
        <v>7</v>
      </c>
    </row>
    <row r="455" s="356" customFormat="1" ht="15.75" spans="1:13">
      <c r="A455" s="401" t="s">
        <v>1362</v>
      </c>
      <c r="B455" s="390" t="s">
        <v>471</v>
      </c>
      <c r="C455" s="413"/>
      <c r="D455" s="413"/>
      <c r="E455" s="413"/>
      <c r="F455" s="387"/>
      <c r="G455" s="391"/>
      <c r="H455" s="388"/>
      <c r="I455" s="413"/>
      <c r="J455" s="413"/>
      <c r="K455" s="386"/>
      <c r="L455" s="409" t="str">
        <f t="shared" ref="L455:L478" si="30">IFERROR(K455/D455,"")</f>
        <v/>
      </c>
      <c r="M455" s="410">
        <f t="shared" si="28"/>
        <v>5</v>
      </c>
    </row>
    <row r="456" s="356" customFormat="1" ht="15.75" spans="1:13">
      <c r="A456" s="392" t="s">
        <v>1363</v>
      </c>
      <c r="B456" s="400" t="s">
        <v>153</v>
      </c>
      <c r="C456" s="413"/>
      <c r="D456" s="386"/>
      <c r="E456" s="396"/>
      <c r="F456" s="387"/>
      <c r="G456" s="391"/>
      <c r="H456" s="388"/>
      <c r="I456" s="394"/>
      <c r="J456" s="394"/>
      <c r="K456" s="396">
        <f t="shared" ref="K456:K465" si="31">IFERROR(J456-D456,"")</f>
        <v>0</v>
      </c>
      <c r="L456" s="411" t="str">
        <f t="shared" si="30"/>
        <v/>
      </c>
      <c r="M456" s="410">
        <f t="shared" si="28"/>
        <v>7</v>
      </c>
    </row>
    <row r="457" s="356" customFormat="1" ht="15.75" spans="1:13">
      <c r="A457" s="401" t="s">
        <v>1364</v>
      </c>
      <c r="B457" s="390" t="s">
        <v>472</v>
      </c>
      <c r="C457" s="413">
        <v>499</v>
      </c>
      <c r="D457" s="413">
        <v>538</v>
      </c>
      <c r="E457" s="413">
        <v>534</v>
      </c>
      <c r="F457" s="387">
        <v>0.992565055762082</v>
      </c>
      <c r="G457" s="391">
        <v>534</v>
      </c>
      <c r="H457" s="388"/>
      <c r="I457" s="413">
        <v>6074</v>
      </c>
      <c r="J457" s="413">
        <v>0</v>
      </c>
      <c r="K457" s="386">
        <f t="shared" si="31"/>
        <v>-538</v>
      </c>
      <c r="L457" s="409">
        <f t="shared" si="30"/>
        <v>-1</v>
      </c>
      <c r="M457" s="410">
        <f t="shared" si="28"/>
        <v>5</v>
      </c>
    </row>
    <row r="458" s="356" customFormat="1" ht="15.75" spans="1:13">
      <c r="A458" s="392" t="s">
        <v>1365</v>
      </c>
      <c r="B458" s="400" t="s">
        <v>473</v>
      </c>
      <c r="C458" s="413"/>
      <c r="D458" s="386"/>
      <c r="E458" s="396"/>
      <c r="F458" s="387"/>
      <c r="G458" s="391"/>
      <c r="H458" s="388"/>
      <c r="I458" s="394"/>
      <c r="J458" s="394"/>
      <c r="K458" s="396">
        <f t="shared" si="31"/>
        <v>0</v>
      </c>
      <c r="L458" s="411" t="str">
        <f t="shared" si="30"/>
        <v/>
      </c>
      <c r="M458" s="410">
        <f t="shared" si="28"/>
        <v>7</v>
      </c>
    </row>
    <row r="459" s="356" customFormat="1" ht="15.75" spans="1:13">
      <c r="A459" s="392" t="s">
        <v>1366</v>
      </c>
      <c r="B459" s="400" t="s">
        <v>474</v>
      </c>
      <c r="C459" s="419">
        <v>499</v>
      </c>
      <c r="D459" s="396">
        <v>538</v>
      </c>
      <c r="E459" s="396">
        <v>534</v>
      </c>
      <c r="F459" s="397">
        <v>0.992565055762082</v>
      </c>
      <c r="G459" s="395">
        <v>534</v>
      </c>
      <c r="H459" s="388"/>
      <c r="I459" s="394">
        <v>6074</v>
      </c>
      <c r="J459" s="394"/>
      <c r="K459" s="396">
        <f t="shared" si="31"/>
        <v>-538</v>
      </c>
      <c r="L459" s="411">
        <f t="shared" si="30"/>
        <v>-1</v>
      </c>
      <c r="M459" s="410">
        <f t="shared" si="28"/>
        <v>7</v>
      </c>
    </row>
    <row r="460" s="356" customFormat="1" ht="15.75" spans="1:13">
      <c r="A460" s="401" t="s">
        <v>1367</v>
      </c>
      <c r="B460" s="390" t="s">
        <v>475</v>
      </c>
      <c r="C460" s="413">
        <v>52</v>
      </c>
      <c r="D460" s="413">
        <v>1</v>
      </c>
      <c r="E460" s="413">
        <v>1</v>
      </c>
      <c r="F460" s="387">
        <v>1</v>
      </c>
      <c r="G460" s="391">
        <v>1</v>
      </c>
      <c r="H460" s="388"/>
      <c r="I460" s="413">
        <v>55</v>
      </c>
      <c r="J460" s="413">
        <v>0</v>
      </c>
      <c r="K460" s="386">
        <f t="shared" si="31"/>
        <v>-1</v>
      </c>
      <c r="L460" s="409">
        <f t="shared" si="30"/>
        <v>-1</v>
      </c>
      <c r="M460" s="410">
        <f t="shared" si="28"/>
        <v>5</v>
      </c>
    </row>
    <row r="461" s="356" customFormat="1" ht="15.75" spans="1:13">
      <c r="A461" s="392" t="s">
        <v>1368</v>
      </c>
      <c r="B461" s="400" t="s">
        <v>476</v>
      </c>
      <c r="C461" s="419">
        <v>50</v>
      </c>
      <c r="D461" s="396">
        <v>1</v>
      </c>
      <c r="E461" s="396">
        <v>1</v>
      </c>
      <c r="F461" s="397">
        <v>1</v>
      </c>
      <c r="G461" s="395">
        <v>1</v>
      </c>
      <c r="H461" s="388"/>
      <c r="I461" s="394">
        <v>53</v>
      </c>
      <c r="J461" s="394"/>
      <c r="K461" s="396">
        <f t="shared" si="31"/>
        <v>-1</v>
      </c>
      <c r="L461" s="411">
        <f t="shared" si="30"/>
        <v>-1</v>
      </c>
      <c r="M461" s="410">
        <f t="shared" si="28"/>
        <v>7</v>
      </c>
    </row>
    <row r="462" s="356" customFormat="1" ht="15.75" spans="1:13">
      <c r="A462" s="392" t="s">
        <v>1369</v>
      </c>
      <c r="B462" s="400" t="s">
        <v>477</v>
      </c>
      <c r="C462" s="419">
        <v>2</v>
      </c>
      <c r="D462" s="386"/>
      <c r="E462" s="396"/>
      <c r="F462" s="387"/>
      <c r="G462" s="391"/>
      <c r="H462" s="388"/>
      <c r="I462" s="394">
        <v>2</v>
      </c>
      <c r="J462" s="394"/>
      <c r="K462" s="396">
        <f t="shared" si="31"/>
        <v>0</v>
      </c>
      <c r="L462" s="411" t="str">
        <f t="shared" si="30"/>
        <v/>
      </c>
      <c r="M462" s="410">
        <f t="shared" si="28"/>
        <v>7</v>
      </c>
    </row>
    <row r="463" s="356" customFormat="1" ht="15.75" spans="1:13">
      <c r="A463" s="401" t="s">
        <v>1370</v>
      </c>
      <c r="B463" s="390" t="s">
        <v>478</v>
      </c>
      <c r="C463" s="391">
        <v>170</v>
      </c>
      <c r="D463" s="391">
        <v>81</v>
      </c>
      <c r="E463" s="391">
        <v>81</v>
      </c>
      <c r="F463" s="387">
        <v>1</v>
      </c>
      <c r="G463" s="391">
        <v>54</v>
      </c>
      <c r="H463" s="388"/>
      <c r="I463" s="391">
        <v>327</v>
      </c>
      <c r="J463" s="391">
        <v>0</v>
      </c>
      <c r="K463" s="386">
        <f t="shared" si="31"/>
        <v>-81</v>
      </c>
      <c r="L463" s="409">
        <f t="shared" si="30"/>
        <v>-1</v>
      </c>
      <c r="M463" s="410">
        <f t="shared" si="28"/>
        <v>5</v>
      </c>
    </row>
    <row r="464" s="356" customFormat="1" ht="15.75" spans="1:13">
      <c r="A464" s="392" t="s">
        <v>1371</v>
      </c>
      <c r="B464" s="400" t="s">
        <v>479</v>
      </c>
      <c r="C464" s="391"/>
      <c r="D464" s="386"/>
      <c r="E464" s="396"/>
      <c r="F464" s="387"/>
      <c r="G464" s="391"/>
      <c r="H464" s="388"/>
      <c r="I464" s="394"/>
      <c r="J464" s="394"/>
      <c r="K464" s="396">
        <f t="shared" si="31"/>
        <v>0</v>
      </c>
      <c r="L464" s="411" t="str">
        <f t="shared" si="30"/>
        <v/>
      </c>
      <c r="M464" s="410">
        <f t="shared" si="28"/>
        <v>7</v>
      </c>
    </row>
    <row r="465" s="356" customFormat="1" ht="15.75" spans="1:13">
      <c r="A465" s="392" t="s">
        <v>1372</v>
      </c>
      <c r="B465" s="400" t="s">
        <v>480</v>
      </c>
      <c r="C465" s="395">
        <v>170</v>
      </c>
      <c r="D465" s="396">
        <v>81</v>
      </c>
      <c r="E465" s="396">
        <v>81</v>
      </c>
      <c r="F465" s="397">
        <v>1</v>
      </c>
      <c r="G465" s="395">
        <v>54</v>
      </c>
      <c r="H465" s="388"/>
      <c r="I465" s="394">
        <v>327</v>
      </c>
      <c r="J465" s="394"/>
      <c r="K465" s="396">
        <f t="shared" si="31"/>
        <v>-81</v>
      </c>
      <c r="L465" s="411">
        <f t="shared" si="30"/>
        <v>-1</v>
      </c>
      <c r="M465" s="410">
        <f t="shared" si="28"/>
        <v>7</v>
      </c>
    </row>
    <row r="466" s="356" customFormat="1" ht="15.75" spans="1:13">
      <c r="A466" s="401" t="s">
        <v>1373</v>
      </c>
      <c r="B466" s="390" t="s">
        <v>481</v>
      </c>
      <c r="C466" s="391"/>
      <c r="D466" s="386"/>
      <c r="E466" s="386"/>
      <c r="F466" s="387"/>
      <c r="G466" s="391"/>
      <c r="H466" s="388"/>
      <c r="I466" s="391"/>
      <c r="J466" s="391"/>
      <c r="K466" s="386"/>
      <c r="L466" s="409" t="str">
        <f t="shared" si="30"/>
        <v/>
      </c>
      <c r="M466" s="410">
        <f t="shared" si="28"/>
        <v>5</v>
      </c>
    </row>
    <row r="467" s="356" customFormat="1" ht="15.75" spans="1:13">
      <c r="A467" s="401" t="s">
        <v>1374</v>
      </c>
      <c r="B467" s="390" t="s">
        <v>482</v>
      </c>
      <c r="C467" s="391">
        <v>70</v>
      </c>
      <c r="D467" s="391">
        <v>35</v>
      </c>
      <c r="E467" s="391">
        <v>35</v>
      </c>
      <c r="F467" s="387">
        <v>1</v>
      </c>
      <c r="G467" s="391">
        <v>-1</v>
      </c>
      <c r="H467" s="388">
        <v>-0.0277777777777778</v>
      </c>
      <c r="I467" s="391">
        <v>0</v>
      </c>
      <c r="J467" s="391"/>
      <c r="K467" s="386">
        <f t="shared" ref="K467:K478" si="32">IFERROR(J467-D467,"")</f>
        <v>-35</v>
      </c>
      <c r="L467" s="409">
        <f t="shared" si="30"/>
        <v>-1</v>
      </c>
      <c r="M467" s="410">
        <f t="shared" si="28"/>
        <v>5</v>
      </c>
    </row>
    <row r="468" s="356" customFormat="1" ht="15.75" spans="1:13">
      <c r="A468" s="392" t="s">
        <v>1375</v>
      </c>
      <c r="B468" s="400" t="s">
        <v>483</v>
      </c>
      <c r="C468" s="395">
        <v>70</v>
      </c>
      <c r="D468" s="396">
        <v>35</v>
      </c>
      <c r="E468" s="396">
        <v>35</v>
      </c>
      <c r="F468" s="397">
        <v>1</v>
      </c>
      <c r="G468" s="395">
        <v>-1</v>
      </c>
      <c r="H468" s="398">
        <v>-0.0277777777777778</v>
      </c>
      <c r="I468" s="394"/>
      <c r="J468" s="394"/>
      <c r="K468" s="396">
        <f t="shared" si="32"/>
        <v>-35</v>
      </c>
      <c r="L468" s="411">
        <f t="shared" si="30"/>
        <v>-1</v>
      </c>
      <c r="M468" s="410">
        <f t="shared" si="28"/>
        <v>7</v>
      </c>
    </row>
    <row r="469" s="356" customFormat="1" ht="15.75" spans="1:13">
      <c r="A469" s="401" t="s">
        <v>1376</v>
      </c>
      <c r="B469" s="390" t="s">
        <v>484</v>
      </c>
      <c r="C469" s="391">
        <v>10295</v>
      </c>
      <c r="D469" s="391">
        <v>8074</v>
      </c>
      <c r="E469" s="391">
        <v>8033</v>
      </c>
      <c r="F469" s="387">
        <v>0.994921971761209</v>
      </c>
      <c r="G469" s="391">
        <v>822</v>
      </c>
      <c r="H469" s="388">
        <v>0.113992511440854</v>
      </c>
      <c r="I469" s="391">
        <v>7942</v>
      </c>
      <c r="J469" s="391">
        <v>0</v>
      </c>
      <c r="K469" s="386">
        <f t="shared" si="32"/>
        <v>-8074</v>
      </c>
      <c r="L469" s="409">
        <f t="shared" si="30"/>
        <v>-1</v>
      </c>
      <c r="M469" s="410">
        <f t="shared" si="28"/>
        <v>5</v>
      </c>
    </row>
    <row r="470" s="356" customFormat="1" ht="15.75" spans="1:13">
      <c r="A470" s="392" t="s">
        <v>1377</v>
      </c>
      <c r="B470" s="400" t="s">
        <v>485</v>
      </c>
      <c r="C470" s="395">
        <v>2300</v>
      </c>
      <c r="D470" s="396"/>
      <c r="E470" s="396"/>
      <c r="F470" s="387"/>
      <c r="G470" s="391"/>
      <c r="H470" s="388"/>
      <c r="I470" s="394">
        <v>100</v>
      </c>
      <c r="J470" s="394"/>
      <c r="K470" s="396">
        <f t="shared" si="32"/>
        <v>0</v>
      </c>
      <c r="L470" s="411" t="str">
        <f t="shared" si="30"/>
        <v/>
      </c>
      <c r="M470" s="410">
        <f t="shared" si="28"/>
        <v>7</v>
      </c>
    </row>
    <row r="471" s="356" customFormat="1" ht="15.75" spans="1:13">
      <c r="A471" s="392" t="s">
        <v>1378</v>
      </c>
      <c r="B471" s="400" t="s">
        <v>486</v>
      </c>
      <c r="C471" s="395">
        <v>7995</v>
      </c>
      <c r="D471" s="396">
        <v>8074</v>
      </c>
      <c r="E471" s="396">
        <v>8033</v>
      </c>
      <c r="F471" s="397">
        <v>0.994921971761209</v>
      </c>
      <c r="G471" s="395">
        <v>822</v>
      </c>
      <c r="H471" s="398">
        <v>0.113992511440854</v>
      </c>
      <c r="I471" s="394">
        <v>7842</v>
      </c>
      <c r="J471" s="394"/>
      <c r="K471" s="396">
        <f t="shared" si="32"/>
        <v>-8074</v>
      </c>
      <c r="L471" s="411">
        <f t="shared" si="30"/>
        <v>-1</v>
      </c>
      <c r="M471" s="410">
        <f t="shared" si="28"/>
        <v>7</v>
      </c>
    </row>
    <row r="472" s="356" customFormat="1" ht="15.75" spans="1:13">
      <c r="A472" s="392" t="s">
        <v>1379</v>
      </c>
      <c r="B472" s="400" t="s">
        <v>487</v>
      </c>
      <c r="C472" s="395"/>
      <c r="D472" s="396"/>
      <c r="E472" s="396"/>
      <c r="F472" s="387"/>
      <c r="G472" s="391"/>
      <c r="H472" s="388"/>
      <c r="I472" s="394"/>
      <c r="J472" s="394"/>
      <c r="K472" s="396">
        <f t="shared" si="32"/>
        <v>0</v>
      </c>
      <c r="L472" s="411" t="str">
        <f t="shared" si="30"/>
        <v/>
      </c>
      <c r="M472" s="410">
        <f t="shared" ref="M472:M535" si="33">LEN(A472)</f>
        <v>7</v>
      </c>
    </row>
    <row r="473" s="356" customFormat="1" ht="15.75" spans="1:13">
      <c r="A473" s="401" t="s">
        <v>1380</v>
      </c>
      <c r="B473" s="414" t="s">
        <v>488</v>
      </c>
      <c r="C473" s="391">
        <v>364</v>
      </c>
      <c r="D473" s="391">
        <v>336</v>
      </c>
      <c r="E473" s="391">
        <v>334</v>
      </c>
      <c r="F473" s="387">
        <v>0.994047619047619</v>
      </c>
      <c r="G473" s="391">
        <v>3</v>
      </c>
      <c r="H473" s="388">
        <v>0.00906344410876133</v>
      </c>
      <c r="I473" s="391">
        <v>288</v>
      </c>
      <c r="J473" s="391">
        <v>27</v>
      </c>
      <c r="K473" s="386">
        <f t="shared" si="32"/>
        <v>-309</v>
      </c>
      <c r="L473" s="409">
        <f t="shared" si="30"/>
        <v>-0.919642857142857</v>
      </c>
      <c r="M473" s="410">
        <f t="shared" si="33"/>
        <v>5</v>
      </c>
    </row>
    <row r="474" s="356" customFormat="1" ht="15.75" spans="1:13">
      <c r="A474" s="392" t="s">
        <v>1381</v>
      </c>
      <c r="B474" s="400" t="s">
        <v>153</v>
      </c>
      <c r="C474" s="395">
        <v>86</v>
      </c>
      <c r="D474" s="396">
        <v>89</v>
      </c>
      <c r="E474" s="396">
        <v>89</v>
      </c>
      <c r="F474" s="397">
        <v>1</v>
      </c>
      <c r="G474" s="395">
        <v>8</v>
      </c>
      <c r="H474" s="398">
        <v>0.0987654320987654</v>
      </c>
      <c r="I474" s="394">
        <v>88</v>
      </c>
      <c r="J474" s="394"/>
      <c r="K474" s="396">
        <f t="shared" si="32"/>
        <v>-89</v>
      </c>
      <c r="L474" s="411">
        <f t="shared" si="30"/>
        <v>-1</v>
      </c>
      <c r="M474" s="410">
        <f t="shared" si="33"/>
        <v>7</v>
      </c>
    </row>
    <row r="475" s="356" customFormat="1" ht="15.75" spans="1:13">
      <c r="A475" s="392" t="s">
        <v>1382</v>
      </c>
      <c r="B475" s="400" t="s">
        <v>154</v>
      </c>
      <c r="C475" s="395"/>
      <c r="D475" s="396"/>
      <c r="E475" s="396"/>
      <c r="F475" s="397"/>
      <c r="G475" s="395">
        <v>0</v>
      </c>
      <c r="H475" s="398"/>
      <c r="I475" s="394"/>
      <c r="J475" s="394"/>
      <c r="K475" s="396">
        <f t="shared" si="32"/>
        <v>0</v>
      </c>
      <c r="L475" s="411" t="str">
        <f t="shared" si="30"/>
        <v/>
      </c>
      <c r="M475" s="410">
        <f t="shared" si="33"/>
        <v>7</v>
      </c>
    </row>
    <row r="476" s="356" customFormat="1" ht="15.75" spans="1:13">
      <c r="A476" s="392" t="s">
        <v>1383</v>
      </c>
      <c r="B476" s="400" t="s">
        <v>155</v>
      </c>
      <c r="C476" s="395"/>
      <c r="D476" s="396"/>
      <c r="E476" s="396"/>
      <c r="F476" s="397"/>
      <c r="G476" s="395">
        <v>0</v>
      </c>
      <c r="H476" s="398"/>
      <c r="I476" s="394"/>
      <c r="J476" s="394"/>
      <c r="K476" s="396">
        <f t="shared" si="32"/>
        <v>0</v>
      </c>
      <c r="L476" s="411" t="str">
        <f t="shared" si="30"/>
        <v/>
      </c>
      <c r="M476" s="410">
        <f t="shared" si="33"/>
        <v>7</v>
      </c>
    </row>
    <row r="477" s="356" customFormat="1" ht="15.75" spans="1:13">
      <c r="A477" s="392" t="s">
        <v>1384</v>
      </c>
      <c r="B477" s="400" t="s">
        <v>489</v>
      </c>
      <c r="C477" s="395">
        <v>125</v>
      </c>
      <c r="D477" s="396">
        <v>89</v>
      </c>
      <c r="E477" s="396">
        <v>89</v>
      </c>
      <c r="F477" s="397">
        <v>1</v>
      </c>
      <c r="G477" s="395">
        <v>1</v>
      </c>
      <c r="H477" s="398">
        <v>0.0113636363636364</v>
      </c>
      <c r="I477" s="394">
        <v>140</v>
      </c>
      <c r="J477" s="394">
        <v>27</v>
      </c>
      <c r="K477" s="396">
        <f t="shared" si="32"/>
        <v>-62</v>
      </c>
      <c r="L477" s="411">
        <f t="shared" si="30"/>
        <v>-0.696629213483146</v>
      </c>
      <c r="M477" s="410">
        <f t="shared" si="33"/>
        <v>7</v>
      </c>
    </row>
    <row r="478" s="356" customFormat="1" ht="15.75" spans="1:13">
      <c r="A478" s="392" t="s">
        <v>1385</v>
      </c>
      <c r="B478" s="400" t="s">
        <v>490</v>
      </c>
      <c r="C478" s="395"/>
      <c r="D478" s="396"/>
      <c r="E478" s="396"/>
      <c r="F478" s="397"/>
      <c r="G478" s="395">
        <v>0</v>
      </c>
      <c r="H478" s="398"/>
      <c r="I478" s="394"/>
      <c r="J478" s="394"/>
      <c r="K478" s="396">
        <f t="shared" si="32"/>
        <v>0</v>
      </c>
      <c r="L478" s="411" t="str">
        <f t="shared" si="30"/>
        <v/>
      </c>
      <c r="M478" s="410">
        <f t="shared" si="33"/>
        <v>7</v>
      </c>
    </row>
    <row r="479" s="356" customFormat="1" ht="15.75" spans="1:13">
      <c r="A479" s="392" t="s">
        <v>1386</v>
      </c>
      <c r="B479" s="400" t="s">
        <v>186</v>
      </c>
      <c r="C479" s="395"/>
      <c r="D479" s="396"/>
      <c r="E479" s="396"/>
      <c r="F479" s="397"/>
      <c r="G479" s="395"/>
      <c r="H479" s="398"/>
      <c r="I479" s="394">
        <v>2</v>
      </c>
      <c r="J479" s="394"/>
      <c r="K479" s="396"/>
      <c r="L479" s="411"/>
      <c r="M479" s="410">
        <f t="shared" si="33"/>
        <v>7</v>
      </c>
    </row>
    <row r="480" s="356" customFormat="1" ht="15.75" spans="1:13">
      <c r="A480" s="392" t="s">
        <v>1387</v>
      </c>
      <c r="B480" s="400" t="s">
        <v>162</v>
      </c>
      <c r="C480" s="395">
        <v>23</v>
      </c>
      <c r="D480" s="396">
        <v>18</v>
      </c>
      <c r="E480" s="396">
        <v>18</v>
      </c>
      <c r="F480" s="397">
        <v>1</v>
      </c>
      <c r="G480" s="395">
        <v>5</v>
      </c>
      <c r="H480" s="398">
        <v>0.384615384615385</v>
      </c>
      <c r="I480" s="394">
        <v>22</v>
      </c>
      <c r="J480" s="394"/>
      <c r="K480" s="396">
        <f t="shared" ref="K480:K543" si="34">IFERROR(J480-D480,"")</f>
        <v>-18</v>
      </c>
      <c r="L480" s="411">
        <f t="shared" ref="L480:L543" si="35">IFERROR(K480/D480,"")</f>
        <v>-1</v>
      </c>
      <c r="M480" s="410">
        <f t="shared" si="33"/>
        <v>7</v>
      </c>
    </row>
    <row r="481" s="356" customFormat="1" ht="15.75" spans="1:13">
      <c r="A481" s="392" t="s">
        <v>1388</v>
      </c>
      <c r="B481" s="400" t="s">
        <v>491</v>
      </c>
      <c r="C481" s="395">
        <v>130</v>
      </c>
      <c r="D481" s="396">
        <v>140</v>
      </c>
      <c r="E481" s="396">
        <v>138</v>
      </c>
      <c r="F481" s="397">
        <v>0.985714285714286</v>
      </c>
      <c r="G481" s="395">
        <v>-11</v>
      </c>
      <c r="H481" s="398">
        <v>-0.0738255033557047</v>
      </c>
      <c r="I481" s="394">
        <v>36</v>
      </c>
      <c r="J481" s="394"/>
      <c r="K481" s="396">
        <f t="shared" si="34"/>
        <v>-140</v>
      </c>
      <c r="L481" s="411">
        <f t="shared" si="35"/>
        <v>-1</v>
      </c>
      <c r="M481" s="410">
        <f t="shared" si="33"/>
        <v>7</v>
      </c>
    </row>
    <row r="482" s="356" customFormat="1" ht="15.75" spans="1:13">
      <c r="A482" s="401" t="s">
        <v>1389</v>
      </c>
      <c r="B482" s="414" t="s">
        <v>492</v>
      </c>
      <c r="C482" s="391">
        <v>10</v>
      </c>
      <c r="D482" s="391">
        <v>239</v>
      </c>
      <c r="E482" s="391">
        <v>239</v>
      </c>
      <c r="F482" s="387">
        <v>1</v>
      </c>
      <c r="G482" s="391">
        <v>-208</v>
      </c>
      <c r="H482" s="388">
        <v>-0.465324384787472</v>
      </c>
      <c r="I482" s="391">
        <v>1077</v>
      </c>
      <c r="J482" s="391">
        <v>0</v>
      </c>
      <c r="K482" s="386">
        <f t="shared" si="34"/>
        <v>-239</v>
      </c>
      <c r="L482" s="409">
        <f t="shared" si="35"/>
        <v>-1</v>
      </c>
      <c r="M482" s="410">
        <f t="shared" si="33"/>
        <v>5</v>
      </c>
    </row>
    <row r="483" s="356" customFormat="1" ht="15.75" spans="1:13">
      <c r="A483" s="392" t="s">
        <v>1390</v>
      </c>
      <c r="B483" s="400" t="s">
        <v>493</v>
      </c>
      <c r="C483" s="395">
        <v>10</v>
      </c>
      <c r="D483" s="396">
        <v>16</v>
      </c>
      <c r="E483" s="396">
        <v>16</v>
      </c>
      <c r="F483" s="397">
        <v>1</v>
      </c>
      <c r="G483" s="395">
        <v>-219</v>
      </c>
      <c r="H483" s="398">
        <v>-0.931914893617021</v>
      </c>
      <c r="I483" s="394">
        <v>54</v>
      </c>
      <c r="J483" s="394"/>
      <c r="K483" s="396">
        <f t="shared" si="34"/>
        <v>-16</v>
      </c>
      <c r="L483" s="411">
        <f t="shared" si="35"/>
        <v>-1</v>
      </c>
      <c r="M483" s="410">
        <f t="shared" si="33"/>
        <v>7</v>
      </c>
    </row>
    <row r="484" s="356" customFormat="1" ht="15.75" spans="1:13">
      <c r="A484" s="392" t="s">
        <v>1391</v>
      </c>
      <c r="B484" s="400" t="s">
        <v>494</v>
      </c>
      <c r="C484" s="395"/>
      <c r="D484" s="396">
        <v>223</v>
      </c>
      <c r="E484" s="396">
        <v>223</v>
      </c>
      <c r="F484" s="397">
        <v>1</v>
      </c>
      <c r="G484" s="395">
        <v>11</v>
      </c>
      <c r="H484" s="398">
        <v>0.0518867924528302</v>
      </c>
      <c r="I484" s="394">
        <v>1023</v>
      </c>
      <c r="J484" s="394"/>
      <c r="K484" s="396">
        <f t="shared" si="34"/>
        <v>-223</v>
      </c>
      <c r="L484" s="411">
        <f t="shared" si="35"/>
        <v>-1</v>
      </c>
      <c r="M484" s="410">
        <f t="shared" si="33"/>
        <v>7</v>
      </c>
    </row>
    <row r="485" s="356" customFormat="1" ht="15.75" spans="1:13">
      <c r="A485" s="401" t="s">
        <v>1392</v>
      </c>
      <c r="B485" s="390" t="s">
        <v>495</v>
      </c>
      <c r="C485" s="391">
        <v>7771</v>
      </c>
      <c r="D485" s="391">
        <v>8564</v>
      </c>
      <c r="E485" s="391">
        <v>8504</v>
      </c>
      <c r="F485" s="387">
        <v>0.992993928070995</v>
      </c>
      <c r="G485" s="391">
        <v>1421</v>
      </c>
      <c r="H485" s="388">
        <v>0.200621205703798</v>
      </c>
      <c r="I485" s="391">
        <v>348</v>
      </c>
      <c r="J485" s="391">
        <v>23</v>
      </c>
      <c r="K485" s="386">
        <f t="shared" si="34"/>
        <v>-8541</v>
      </c>
      <c r="L485" s="409">
        <f t="shared" si="35"/>
        <v>-0.997314339093881</v>
      </c>
      <c r="M485" s="410">
        <f t="shared" si="33"/>
        <v>5</v>
      </c>
    </row>
    <row r="486" s="193" customFormat="1" ht="15.75" spans="1:13">
      <c r="A486" s="392" t="s">
        <v>1393</v>
      </c>
      <c r="B486" s="400" t="s">
        <v>496</v>
      </c>
      <c r="C486" s="395">
        <v>7771</v>
      </c>
      <c r="D486" s="396">
        <v>8564</v>
      </c>
      <c r="E486" s="396">
        <v>8504</v>
      </c>
      <c r="F486" s="397">
        <v>0.992993928070995</v>
      </c>
      <c r="G486" s="395">
        <v>1421</v>
      </c>
      <c r="H486" s="398">
        <v>0.200621205703798</v>
      </c>
      <c r="I486" s="394">
        <v>348</v>
      </c>
      <c r="J486" s="394">
        <v>23</v>
      </c>
      <c r="K486" s="396">
        <f t="shared" si="34"/>
        <v>-8541</v>
      </c>
      <c r="L486" s="411">
        <f t="shared" si="35"/>
        <v>-0.997314339093881</v>
      </c>
      <c r="M486" s="410">
        <f t="shared" si="33"/>
        <v>7</v>
      </c>
    </row>
    <row r="487" s="210" customFormat="1" ht="15.75" spans="1:13">
      <c r="A487" s="417" t="s">
        <v>1394</v>
      </c>
      <c r="B487" s="385" t="s">
        <v>497</v>
      </c>
      <c r="C487" s="386">
        <v>26348</v>
      </c>
      <c r="D487" s="386">
        <v>24949</v>
      </c>
      <c r="E487" s="386">
        <v>24199</v>
      </c>
      <c r="F487" s="387">
        <v>0.969938674896789</v>
      </c>
      <c r="G487" s="391">
        <v>3794</v>
      </c>
      <c r="H487" s="388">
        <v>0.185934819897084</v>
      </c>
      <c r="I487" s="386">
        <v>19013</v>
      </c>
      <c r="J487" s="386">
        <v>47</v>
      </c>
      <c r="K487" s="386">
        <f t="shared" si="34"/>
        <v>-24902</v>
      </c>
      <c r="L487" s="409">
        <f t="shared" si="35"/>
        <v>-0.998116156960199</v>
      </c>
      <c r="M487" s="410">
        <f t="shared" si="33"/>
        <v>3</v>
      </c>
    </row>
    <row r="488" s="356" customFormat="1" ht="15.75" spans="1:13">
      <c r="A488" s="401" t="s">
        <v>1395</v>
      </c>
      <c r="B488" s="390" t="s">
        <v>498</v>
      </c>
      <c r="C488" s="391">
        <v>1269</v>
      </c>
      <c r="D488" s="391">
        <v>768</v>
      </c>
      <c r="E488" s="391">
        <v>701</v>
      </c>
      <c r="F488" s="387">
        <v>0.912760416666667</v>
      </c>
      <c r="G488" s="391">
        <v>46</v>
      </c>
      <c r="H488" s="388">
        <v>0.0702290076335878</v>
      </c>
      <c r="I488" s="391">
        <v>816</v>
      </c>
      <c r="J488" s="391">
        <v>14</v>
      </c>
      <c r="K488" s="386">
        <f t="shared" si="34"/>
        <v>-754</v>
      </c>
      <c r="L488" s="409">
        <f t="shared" si="35"/>
        <v>-0.981770833333333</v>
      </c>
      <c r="M488" s="410">
        <f t="shared" si="33"/>
        <v>5</v>
      </c>
    </row>
    <row r="489" s="356" customFormat="1" ht="15.75" spans="1:13">
      <c r="A489" s="392" t="s">
        <v>1396</v>
      </c>
      <c r="B489" s="400" t="s">
        <v>153</v>
      </c>
      <c r="C489" s="395">
        <v>451</v>
      </c>
      <c r="D489" s="396">
        <v>456</v>
      </c>
      <c r="E489" s="396">
        <v>417</v>
      </c>
      <c r="F489" s="397">
        <v>0.914473684210526</v>
      </c>
      <c r="G489" s="395">
        <v>-2</v>
      </c>
      <c r="H489" s="398">
        <v>-0.00477326968973747</v>
      </c>
      <c r="I489" s="394">
        <v>445</v>
      </c>
      <c r="J489" s="394"/>
      <c r="K489" s="396">
        <f t="shared" si="34"/>
        <v>-456</v>
      </c>
      <c r="L489" s="411">
        <f t="shared" si="35"/>
        <v>-1</v>
      </c>
      <c r="M489" s="410">
        <f t="shared" si="33"/>
        <v>7</v>
      </c>
    </row>
    <row r="490" s="356" customFormat="1" ht="15.75" spans="1:13">
      <c r="A490" s="392" t="s">
        <v>1397</v>
      </c>
      <c r="B490" s="400" t="s">
        <v>154</v>
      </c>
      <c r="C490" s="395">
        <v>4</v>
      </c>
      <c r="D490" s="396">
        <v>4</v>
      </c>
      <c r="E490" s="396">
        <v>3</v>
      </c>
      <c r="F490" s="397">
        <v>0.75</v>
      </c>
      <c r="G490" s="395">
        <v>-1</v>
      </c>
      <c r="H490" s="398">
        <v>-0.25</v>
      </c>
      <c r="I490" s="394"/>
      <c r="J490" s="394"/>
      <c r="K490" s="396">
        <f t="shared" si="34"/>
        <v>-4</v>
      </c>
      <c r="L490" s="411">
        <f t="shared" si="35"/>
        <v>-1</v>
      </c>
      <c r="M490" s="410">
        <f t="shared" si="33"/>
        <v>7</v>
      </c>
    </row>
    <row r="491" s="356" customFormat="1" ht="15.75" spans="1:13">
      <c r="A491" s="392" t="s">
        <v>1398</v>
      </c>
      <c r="B491" s="400" t="s">
        <v>155</v>
      </c>
      <c r="C491" s="395"/>
      <c r="D491" s="396"/>
      <c r="E491" s="396"/>
      <c r="F491" s="397"/>
      <c r="G491" s="395">
        <v>0</v>
      </c>
      <c r="H491" s="398"/>
      <c r="I491" s="394"/>
      <c r="J491" s="394"/>
      <c r="K491" s="396">
        <f t="shared" si="34"/>
        <v>0</v>
      </c>
      <c r="L491" s="411" t="str">
        <f t="shared" si="35"/>
        <v/>
      </c>
      <c r="M491" s="410">
        <f t="shared" si="33"/>
        <v>7</v>
      </c>
    </row>
    <row r="492" s="356" customFormat="1" ht="15.75" spans="1:13">
      <c r="A492" s="392" t="s">
        <v>1399</v>
      </c>
      <c r="B492" s="400" t="s">
        <v>499</v>
      </c>
      <c r="C492" s="395">
        <v>814</v>
      </c>
      <c r="D492" s="396">
        <v>308</v>
      </c>
      <c r="E492" s="396">
        <v>281</v>
      </c>
      <c r="F492" s="397">
        <v>0.912337662337662</v>
      </c>
      <c r="G492" s="395">
        <v>49</v>
      </c>
      <c r="H492" s="398">
        <v>0.211206896551724</v>
      </c>
      <c r="I492" s="394">
        <v>371</v>
      </c>
      <c r="J492" s="394">
        <v>14</v>
      </c>
      <c r="K492" s="396">
        <f t="shared" si="34"/>
        <v>-294</v>
      </c>
      <c r="L492" s="411">
        <f t="shared" si="35"/>
        <v>-0.954545454545455</v>
      </c>
      <c r="M492" s="410">
        <f t="shared" si="33"/>
        <v>7</v>
      </c>
    </row>
    <row r="493" s="356" customFormat="1" ht="15.75" spans="1:13">
      <c r="A493" s="401" t="s">
        <v>1400</v>
      </c>
      <c r="B493" s="390" t="s">
        <v>500</v>
      </c>
      <c r="C493" s="391">
        <v>1671</v>
      </c>
      <c r="D493" s="391">
        <v>581</v>
      </c>
      <c r="E493" s="391">
        <v>641</v>
      </c>
      <c r="F493" s="387">
        <v>1.10327022375215</v>
      </c>
      <c r="G493" s="391">
        <v>-2532</v>
      </c>
      <c r="H493" s="388">
        <v>-0.79798298140561</v>
      </c>
      <c r="I493" s="391">
        <v>1522</v>
      </c>
      <c r="J493" s="391">
        <v>0</v>
      </c>
      <c r="K493" s="386">
        <f t="shared" si="34"/>
        <v>-581</v>
      </c>
      <c r="L493" s="409">
        <f t="shared" si="35"/>
        <v>-1</v>
      </c>
      <c r="M493" s="410">
        <f t="shared" si="33"/>
        <v>5</v>
      </c>
    </row>
    <row r="494" s="356" customFormat="1" ht="15.75" spans="1:13">
      <c r="A494" s="392" t="s">
        <v>1401</v>
      </c>
      <c r="B494" s="400" t="s">
        <v>501</v>
      </c>
      <c r="C494" s="395">
        <v>80</v>
      </c>
      <c r="D494" s="396">
        <v>80</v>
      </c>
      <c r="E494" s="396">
        <v>80</v>
      </c>
      <c r="F494" s="397">
        <v>1</v>
      </c>
      <c r="G494" s="395">
        <v>80</v>
      </c>
      <c r="H494" s="388"/>
      <c r="I494" s="394"/>
      <c r="J494" s="394"/>
      <c r="K494" s="396">
        <f t="shared" si="34"/>
        <v>-80</v>
      </c>
      <c r="L494" s="411">
        <f t="shared" si="35"/>
        <v>-1</v>
      </c>
      <c r="M494" s="410">
        <f t="shared" si="33"/>
        <v>7</v>
      </c>
    </row>
    <row r="495" s="356" customFormat="1" ht="15.75" spans="1:13">
      <c r="A495" s="392" t="s">
        <v>1402</v>
      </c>
      <c r="B495" s="400" t="s">
        <v>502</v>
      </c>
      <c r="C495" s="395">
        <v>130</v>
      </c>
      <c r="D495" s="396">
        <v>130</v>
      </c>
      <c r="E495" s="396">
        <v>130</v>
      </c>
      <c r="F495" s="397">
        <v>1</v>
      </c>
      <c r="G495" s="395">
        <v>-354</v>
      </c>
      <c r="H495" s="398">
        <v>-0.731404958677686</v>
      </c>
      <c r="I495" s="394"/>
      <c r="J495" s="394"/>
      <c r="K495" s="396">
        <f t="shared" si="34"/>
        <v>-130</v>
      </c>
      <c r="L495" s="411">
        <f t="shared" si="35"/>
        <v>-1</v>
      </c>
      <c r="M495" s="410">
        <f t="shared" si="33"/>
        <v>7</v>
      </c>
    </row>
    <row r="496" s="356" customFormat="1" ht="15.75" spans="1:13">
      <c r="A496" s="392" t="s">
        <v>1403</v>
      </c>
      <c r="B496" s="400" t="s">
        <v>503</v>
      </c>
      <c r="C496" s="395"/>
      <c r="D496" s="396"/>
      <c r="E496" s="396"/>
      <c r="F496" s="397"/>
      <c r="G496" s="395">
        <v>0</v>
      </c>
      <c r="H496" s="388"/>
      <c r="I496" s="394"/>
      <c r="J496" s="394"/>
      <c r="K496" s="396">
        <f t="shared" si="34"/>
        <v>0</v>
      </c>
      <c r="L496" s="411" t="str">
        <f t="shared" si="35"/>
        <v/>
      </c>
      <c r="M496" s="410">
        <f t="shared" si="33"/>
        <v>7</v>
      </c>
    </row>
    <row r="497" s="356" customFormat="1" ht="15.75" spans="1:13">
      <c r="A497" s="392" t="s">
        <v>1404</v>
      </c>
      <c r="B497" s="400" t="s">
        <v>504</v>
      </c>
      <c r="C497" s="395"/>
      <c r="D497" s="396"/>
      <c r="E497" s="396"/>
      <c r="F497" s="397"/>
      <c r="G497" s="395">
        <v>0</v>
      </c>
      <c r="H497" s="388"/>
      <c r="I497" s="394"/>
      <c r="J497" s="394"/>
      <c r="K497" s="396">
        <f t="shared" si="34"/>
        <v>0</v>
      </c>
      <c r="L497" s="411" t="str">
        <f t="shared" si="35"/>
        <v/>
      </c>
      <c r="M497" s="410">
        <f t="shared" si="33"/>
        <v>7</v>
      </c>
    </row>
    <row r="498" s="356" customFormat="1" ht="15.75" spans="1:13">
      <c r="A498" s="392" t="s">
        <v>1405</v>
      </c>
      <c r="B498" s="400" t="s">
        <v>505</v>
      </c>
      <c r="C498" s="395">
        <v>65</v>
      </c>
      <c r="D498" s="396">
        <v>65</v>
      </c>
      <c r="E498" s="396">
        <v>65</v>
      </c>
      <c r="F498" s="397">
        <v>1</v>
      </c>
      <c r="G498" s="395">
        <v>-16</v>
      </c>
      <c r="H498" s="388"/>
      <c r="I498" s="394"/>
      <c r="J498" s="394"/>
      <c r="K498" s="396">
        <f t="shared" si="34"/>
        <v>-65</v>
      </c>
      <c r="L498" s="411">
        <f t="shared" si="35"/>
        <v>-1</v>
      </c>
      <c r="M498" s="410">
        <f t="shared" si="33"/>
        <v>7</v>
      </c>
    </row>
    <row r="499" s="356" customFormat="1" ht="15.75" spans="1:13">
      <c r="A499" s="392" t="s">
        <v>1406</v>
      </c>
      <c r="B499" s="400" t="s">
        <v>506</v>
      </c>
      <c r="C499" s="395"/>
      <c r="D499" s="396"/>
      <c r="E499" s="396"/>
      <c r="F499" s="397"/>
      <c r="G499" s="395">
        <v>0</v>
      </c>
      <c r="H499" s="388"/>
      <c r="I499" s="394"/>
      <c r="J499" s="394"/>
      <c r="K499" s="396">
        <f t="shared" si="34"/>
        <v>0</v>
      </c>
      <c r="L499" s="411" t="str">
        <f t="shared" si="35"/>
        <v/>
      </c>
      <c r="M499" s="410">
        <f t="shared" si="33"/>
        <v>7</v>
      </c>
    </row>
    <row r="500" s="356" customFormat="1" ht="15.75" spans="1:13">
      <c r="A500" s="392" t="s">
        <v>1407</v>
      </c>
      <c r="B500" s="400" t="s">
        <v>507</v>
      </c>
      <c r="C500" s="395"/>
      <c r="D500" s="396"/>
      <c r="E500" s="396"/>
      <c r="F500" s="397"/>
      <c r="G500" s="395">
        <v>0</v>
      </c>
      <c r="H500" s="388"/>
      <c r="I500" s="394"/>
      <c r="J500" s="394"/>
      <c r="K500" s="396">
        <f t="shared" si="34"/>
        <v>0</v>
      </c>
      <c r="L500" s="411" t="str">
        <f t="shared" si="35"/>
        <v/>
      </c>
      <c r="M500" s="410">
        <f t="shared" si="33"/>
        <v>7</v>
      </c>
    </row>
    <row r="501" s="356" customFormat="1" ht="15.75" spans="1:13">
      <c r="A501" s="392" t="s">
        <v>1408</v>
      </c>
      <c r="B501" s="400" t="s">
        <v>508</v>
      </c>
      <c r="C501" s="395"/>
      <c r="D501" s="396"/>
      <c r="E501" s="396"/>
      <c r="F501" s="397"/>
      <c r="G501" s="395">
        <v>0</v>
      </c>
      <c r="H501" s="388"/>
      <c r="I501" s="394"/>
      <c r="J501" s="394"/>
      <c r="K501" s="396">
        <f t="shared" si="34"/>
        <v>0</v>
      </c>
      <c r="L501" s="411" t="str">
        <f t="shared" si="35"/>
        <v/>
      </c>
      <c r="M501" s="410">
        <f t="shared" si="33"/>
        <v>7</v>
      </c>
    </row>
    <row r="502" s="356" customFormat="1" ht="15.75" spans="1:13">
      <c r="A502" s="392" t="s">
        <v>1409</v>
      </c>
      <c r="B502" s="400" t="s">
        <v>509</v>
      </c>
      <c r="C502" s="395">
        <v>1396</v>
      </c>
      <c r="D502" s="396">
        <v>306</v>
      </c>
      <c r="E502" s="396">
        <v>366</v>
      </c>
      <c r="F502" s="397">
        <v>1.19607843137255</v>
      </c>
      <c r="G502" s="395">
        <v>-2242</v>
      </c>
      <c r="H502" s="398">
        <v>-0.859662576687117</v>
      </c>
      <c r="I502" s="394">
        <v>1522</v>
      </c>
      <c r="J502" s="394"/>
      <c r="K502" s="396">
        <f t="shared" si="34"/>
        <v>-306</v>
      </c>
      <c r="L502" s="411">
        <f t="shared" si="35"/>
        <v>-1</v>
      </c>
      <c r="M502" s="410">
        <f t="shared" si="33"/>
        <v>7</v>
      </c>
    </row>
    <row r="503" s="356" customFormat="1" ht="15.75" spans="1:13">
      <c r="A503" s="401" t="s">
        <v>1410</v>
      </c>
      <c r="B503" s="390" t="s">
        <v>510</v>
      </c>
      <c r="C503" s="391">
        <v>2744</v>
      </c>
      <c r="D503" s="391">
        <v>2973</v>
      </c>
      <c r="E503" s="391">
        <v>2785</v>
      </c>
      <c r="F503" s="387">
        <v>0.936764211234443</v>
      </c>
      <c r="G503" s="391">
        <v>516</v>
      </c>
      <c r="H503" s="388">
        <v>0.22741295724989</v>
      </c>
      <c r="I503" s="391">
        <v>2618</v>
      </c>
      <c r="J503" s="391">
        <v>0</v>
      </c>
      <c r="K503" s="386">
        <f t="shared" si="34"/>
        <v>-2973</v>
      </c>
      <c r="L503" s="409">
        <f t="shared" si="35"/>
        <v>-1</v>
      </c>
      <c r="M503" s="410">
        <f t="shared" si="33"/>
        <v>5</v>
      </c>
    </row>
    <row r="504" s="356" customFormat="1" ht="15.75" spans="1:13">
      <c r="A504" s="392" t="s">
        <v>1411</v>
      </c>
      <c r="B504" s="400" t="s">
        <v>511</v>
      </c>
      <c r="C504" s="395"/>
      <c r="D504" s="396"/>
      <c r="E504" s="396"/>
      <c r="F504" s="397"/>
      <c r="G504" s="395">
        <v>0</v>
      </c>
      <c r="H504" s="388"/>
      <c r="I504" s="394"/>
      <c r="J504" s="394"/>
      <c r="K504" s="396">
        <f t="shared" si="34"/>
        <v>0</v>
      </c>
      <c r="L504" s="411" t="str">
        <f t="shared" si="35"/>
        <v/>
      </c>
      <c r="M504" s="410">
        <f t="shared" si="33"/>
        <v>7</v>
      </c>
    </row>
    <row r="505" s="356" customFormat="1" ht="15.75" spans="1:13">
      <c r="A505" s="392" t="s">
        <v>1412</v>
      </c>
      <c r="B505" s="400" t="s">
        <v>512</v>
      </c>
      <c r="C505" s="395">
        <v>2282</v>
      </c>
      <c r="D505" s="396">
        <v>2009</v>
      </c>
      <c r="E505" s="396">
        <v>1943</v>
      </c>
      <c r="F505" s="397">
        <v>0.967147834743654</v>
      </c>
      <c r="G505" s="395">
        <v>111</v>
      </c>
      <c r="H505" s="398">
        <v>0.060589519650655</v>
      </c>
      <c r="I505" s="394">
        <v>2184</v>
      </c>
      <c r="J505" s="394"/>
      <c r="K505" s="396">
        <f t="shared" si="34"/>
        <v>-2009</v>
      </c>
      <c r="L505" s="411">
        <f t="shared" si="35"/>
        <v>-1</v>
      </c>
      <c r="M505" s="410">
        <f t="shared" si="33"/>
        <v>7</v>
      </c>
    </row>
    <row r="506" s="356" customFormat="1" ht="15.75" spans="1:13">
      <c r="A506" s="392" t="s">
        <v>1413</v>
      </c>
      <c r="B506" s="400" t="s">
        <v>513</v>
      </c>
      <c r="C506" s="395">
        <v>462</v>
      </c>
      <c r="D506" s="396">
        <v>964</v>
      </c>
      <c r="E506" s="396">
        <v>842</v>
      </c>
      <c r="F506" s="397">
        <v>0.87344398340249</v>
      </c>
      <c r="G506" s="395">
        <v>405</v>
      </c>
      <c r="H506" s="398">
        <v>0.926773455377574</v>
      </c>
      <c r="I506" s="394">
        <v>434</v>
      </c>
      <c r="J506" s="394"/>
      <c r="K506" s="396">
        <f t="shared" si="34"/>
        <v>-964</v>
      </c>
      <c r="L506" s="411">
        <f t="shared" si="35"/>
        <v>-1</v>
      </c>
      <c r="M506" s="410">
        <f t="shared" si="33"/>
        <v>7</v>
      </c>
    </row>
    <row r="507" s="356" customFormat="1" ht="15.75" spans="1:13">
      <c r="A507" s="401" t="s">
        <v>1414</v>
      </c>
      <c r="B507" s="390" t="s">
        <v>514</v>
      </c>
      <c r="C507" s="391">
        <v>3481</v>
      </c>
      <c r="D507" s="391">
        <v>5481</v>
      </c>
      <c r="E507" s="391">
        <v>5603</v>
      </c>
      <c r="F507" s="387">
        <v>1.02225871191388</v>
      </c>
      <c r="G507" s="391">
        <v>-232</v>
      </c>
      <c r="H507" s="388">
        <v>-0.0397600685518423</v>
      </c>
      <c r="I507" s="391">
        <v>2824</v>
      </c>
      <c r="J507" s="391">
        <v>13</v>
      </c>
      <c r="K507" s="386">
        <f t="shared" si="34"/>
        <v>-5468</v>
      </c>
      <c r="L507" s="409">
        <f t="shared" si="35"/>
        <v>-0.997628170041963</v>
      </c>
      <c r="M507" s="410">
        <f t="shared" si="33"/>
        <v>5</v>
      </c>
    </row>
    <row r="508" s="356" customFormat="1" ht="15.75" spans="1:13">
      <c r="A508" s="392" t="s">
        <v>1415</v>
      </c>
      <c r="B508" s="400" t="s">
        <v>515</v>
      </c>
      <c r="C508" s="395">
        <v>466</v>
      </c>
      <c r="D508" s="396">
        <v>663</v>
      </c>
      <c r="E508" s="396">
        <v>524</v>
      </c>
      <c r="F508" s="397">
        <v>0.790346907993967</v>
      </c>
      <c r="G508" s="395">
        <v>-578</v>
      </c>
      <c r="H508" s="398">
        <v>-0.524500907441016</v>
      </c>
      <c r="I508" s="394">
        <v>301</v>
      </c>
      <c r="J508" s="394">
        <v>13</v>
      </c>
      <c r="K508" s="396">
        <f t="shared" si="34"/>
        <v>-650</v>
      </c>
      <c r="L508" s="411">
        <f t="shared" si="35"/>
        <v>-0.980392156862745</v>
      </c>
      <c r="M508" s="410">
        <f t="shared" si="33"/>
        <v>7</v>
      </c>
    </row>
    <row r="509" s="356" customFormat="1" ht="15.75" spans="1:13">
      <c r="A509" s="392" t="s">
        <v>1416</v>
      </c>
      <c r="B509" s="400" t="s">
        <v>516</v>
      </c>
      <c r="C509" s="395">
        <v>170</v>
      </c>
      <c r="D509" s="396">
        <v>184</v>
      </c>
      <c r="E509" s="396">
        <v>166</v>
      </c>
      <c r="F509" s="397">
        <v>0.902173913043478</v>
      </c>
      <c r="G509" s="395">
        <v>-2</v>
      </c>
      <c r="H509" s="398">
        <v>-0.0119047619047619</v>
      </c>
      <c r="I509" s="394">
        <v>154</v>
      </c>
      <c r="J509" s="394"/>
      <c r="K509" s="396">
        <f t="shared" si="34"/>
        <v>-184</v>
      </c>
      <c r="L509" s="411">
        <f t="shared" si="35"/>
        <v>-1</v>
      </c>
      <c r="M509" s="410">
        <f t="shared" si="33"/>
        <v>7</v>
      </c>
    </row>
    <row r="510" s="356" customFormat="1" ht="15.75" spans="1:13">
      <c r="A510" s="392" t="s">
        <v>1417</v>
      </c>
      <c r="B510" s="400" t="s">
        <v>517</v>
      </c>
      <c r="C510" s="395">
        <v>454</v>
      </c>
      <c r="D510" s="396">
        <v>454</v>
      </c>
      <c r="E510" s="396">
        <v>453</v>
      </c>
      <c r="F510" s="397">
        <v>0.997797356828194</v>
      </c>
      <c r="G510" s="395">
        <v>-88</v>
      </c>
      <c r="H510" s="398">
        <v>-0.162661737523105</v>
      </c>
      <c r="I510" s="394">
        <v>370</v>
      </c>
      <c r="J510" s="394"/>
      <c r="K510" s="396">
        <f t="shared" si="34"/>
        <v>-454</v>
      </c>
      <c r="L510" s="411">
        <f t="shared" si="35"/>
        <v>-1</v>
      </c>
      <c r="M510" s="410">
        <f t="shared" si="33"/>
        <v>7</v>
      </c>
    </row>
    <row r="511" s="356" customFormat="1" ht="15.75" spans="1:13">
      <c r="A511" s="392" t="s">
        <v>1418</v>
      </c>
      <c r="B511" s="400" t="s">
        <v>518</v>
      </c>
      <c r="C511" s="395"/>
      <c r="D511" s="396"/>
      <c r="E511" s="396"/>
      <c r="F511" s="397"/>
      <c r="G511" s="395">
        <v>-240</v>
      </c>
      <c r="H511" s="398">
        <v>-1</v>
      </c>
      <c r="I511" s="394"/>
      <c r="J511" s="394"/>
      <c r="K511" s="396">
        <f t="shared" si="34"/>
        <v>0</v>
      </c>
      <c r="L511" s="411" t="str">
        <f t="shared" si="35"/>
        <v/>
      </c>
      <c r="M511" s="410">
        <f t="shared" si="33"/>
        <v>7</v>
      </c>
    </row>
    <row r="512" s="356" customFormat="1" ht="15.75" spans="1:13">
      <c r="A512" s="392" t="s">
        <v>1419</v>
      </c>
      <c r="B512" s="400" t="s">
        <v>519</v>
      </c>
      <c r="C512" s="395"/>
      <c r="D512" s="396"/>
      <c r="E512" s="396"/>
      <c r="F512" s="397"/>
      <c r="G512" s="395">
        <v>0</v>
      </c>
      <c r="H512" s="398"/>
      <c r="I512" s="394"/>
      <c r="J512" s="394"/>
      <c r="K512" s="396">
        <f t="shared" si="34"/>
        <v>0</v>
      </c>
      <c r="L512" s="411" t="str">
        <f t="shared" si="35"/>
        <v/>
      </c>
      <c r="M512" s="410">
        <f t="shared" si="33"/>
        <v>7</v>
      </c>
    </row>
    <row r="513" s="356" customFormat="1" ht="15.75" spans="1:13">
      <c r="A513" s="392" t="s">
        <v>1420</v>
      </c>
      <c r="B513" s="400" t="s">
        <v>520</v>
      </c>
      <c r="C513" s="395"/>
      <c r="D513" s="396"/>
      <c r="E513" s="396"/>
      <c r="F513" s="397"/>
      <c r="G513" s="395">
        <v>0</v>
      </c>
      <c r="H513" s="398"/>
      <c r="I513" s="394"/>
      <c r="J513" s="394"/>
      <c r="K513" s="396">
        <f t="shared" si="34"/>
        <v>0</v>
      </c>
      <c r="L513" s="411" t="str">
        <f t="shared" si="35"/>
        <v/>
      </c>
      <c r="M513" s="410">
        <f t="shared" si="33"/>
        <v>7</v>
      </c>
    </row>
    <row r="514" s="356" customFormat="1" ht="15.75" spans="1:13">
      <c r="A514" s="392" t="s">
        <v>1421</v>
      </c>
      <c r="B514" s="400" t="s">
        <v>521</v>
      </c>
      <c r="C514" s="395"/>
      <c r="D514" s="396"/>
      <c r="E514" s="396"/>
      <c r="F514" s="397"/>
      <c r="G514" s="395">
        <v>0</v>
      </c>
      <c r="H514" s="398"/>
      <c r="I514" s="394"/>
      <c r="J514" s="394"/>
      <c r="K514" s="396">
        <f t="shared" si="34"/>
        <v>0</v>
      </c>
      <c r="L514" s="411" t="str">
        <f t="shared" si="35"/>
        <v/>
      </c>
      <c r="M514" s="410">
        <f t="shared" si="33"/>
        <v>7</v>
      </c>
    </row>
    <row r="515" s="356" customFormat="1" ht="15.75" spans="1:13">
      <c r="A515" s="392" t="s">
        <v>1422</v>
      </c>
      <c r="B515" s="400" t="s">
        <v>522</v>
      </c>
      <c r="C515" s="395">
        <v>1727</v>
      </c>
      <c r="D515" s="396">
        <v>1933</v>
      </c>
      <c r="E515" s="396">
        <v>2033</v>
      </c>
      <c r="F515" s="397">
        <v>1.05173305742369</v>
      </c>
      <c r="G515" s="395">
        <v>174</v>
      </c>
      <c r="H515" s="398">
        <v>0.0935987089833244</v>
      </c>
      <c r="I515" s="394">
        <v>1797</v>
      </c>
      <c r="J515" s="394"/>
      <c r="K515" s="396">
        <f t="shared" si="34"/>
        <v>-1933</v>
      </c>
      <c r="L515" s="411">
        <f t="shared" si="35"/>
        <v>-1</v>
      </c>
      <c r="M515" s="410">
        <f t="shared" si="33"/>
        <v>7</v>
      </c>
    </row>
    <row r="516" s="356" customFormat="1" ht="15.75" spans="1:13">
      <c r="A516" s="392" t="s">
        <v>1423</v>
      </c>
      <c r="B516" s="400" t="s">
        <v>523</v>
      </c>
      <c r="C516" s="395">
        <v>216</v>
      </c>
      <c r="D516" s="396">
        <v>98</v>
      </c>
      <c r="E516" s="396">
        <v>98</v>
      </c>
      <c r="F516" s="397">
        <v>1</v>
      </c>
      <c r="G516" s="395">
        <v>-73</v>
      </c>
      <c r="H516" s="398">
        <v>-0.426900584795322</v>
      </c>
      <c r="I516" s="394">
        <v>202</v>
      </c>
      <c r="J516" s="394"/>
      <c r="K516" s="396">
        <f t="shared" si="34"/>
        <v>-98</v>
      </c>
      <c r="L516" s="411">
        <f t="shared" si="35"/>
        <v>-1</v>
      </c>
      <c r="M516" s="410">
        <f t="shared" si="33"/>
        <v>7</v>
      </c>
    </row>
    <row r="517" s="356" customFormat="1" ht="15.75" spans="1:13">
      <c r="A517" s="392" t="s">
        <v>1424</v>
      </c>
      <c r="B517" s="400" t="s">
        <v>524</v>
      </c>
      <c r="C517" s="395">
        <v>304</v>
      </c>
      <c r="D517" s="396">
        <v>2075</v>
      </c>
      <c r="E517" s="396">
        <v>2255</v>
      </c>
      <c r="F517" s="397">
        <v>1.08674698795181</v>
      </c>
      <c r="G517" s="395">
        <v>588</v>
      </c>
      <c r="H517" s="398">
        <v>0.352729454109178</v>
      </c>
      <c r="I517" s="394"/>
      <c r="J517" s="394"/>
      <c r="K517" s="396">
        <f t="shared" si="34"/>
        <v>-2075</v>
      </c>
      <c r="L517" s="411">
        <f t="shared" si="35"/>
        <v>-1</v>
      </c>
      <c r="M517" s="410">
        <f t="shared" si="33"/>
        <v>7</v>
      </c>
    </row>
    <row r="518" s="356" customFormat="1" ht="15.75" spans="1:13">
      <c r="A518" s="392" t="s">
        <v>1425</v>
      </c>
      <c r="B518" s="400" t="s">
        <v>525</v>
      </c>
      <c r="C518" s="395">
        <v>144</v>
      </c>
      <c r="D518" s="396">
        <v>74</v>
      </c>
      <c r="E518" s="396">
        <v>74</v>
      </c>
      <c r="F518" s="397">
        <v>1</v>
      </c>
      <c r="G518" s="395">
        <v>-13</v>
      </c>
      <c r="H518" s="398">
        <v>-0.149425287356322</v>
      </c>
      <c r="I518" s="394"/>
      <c r="J518" s="394"/>
      <c r="K518" s="396">
        <f t="shared" si="34"/>
        <v>-74</v>
      </c>
      <c r="L518" s="411">
        <f t="shared" si="35"/>
        <v>-1</v>
      </c>
      <c r="M518" s="410">
        <f t="shared" si="33"/>
        <v>7</v>
      </c>
    </row>
    <row r="519" s="356" customFormat="1" ht="15.75" spans="1:13">
      <c r="A519" s="401" t="s">
        <v>1426</v>
      </c>
      <c r="B519" s="390" t="s">
        <v>526</v>
      </c>
      <c r="C519" s="391">
        <v>35</v>
      </c>
      <c r="D519" s="391">
        <v>20</v>
      </c>
      <c r="E519" s="391">
        <v>20</v>
      </c>
      <c r="F519" s="387">
        <v>1</v>
      </c>
      <c r="G519" s="391">
        <v>-10</v>
      </c>
      <c r="H519" s="388">
        <v>-0.333333333333333</v>
      </c>
      <c r="I519" s="391">
        <v>0</v>
      </c>
      <c r="J519" s="391">
        <v>0</v>
      </c>
      <c r="K519" s="386">
        <f t="shared" si="34"/>
        <v>-20</v>
      </c>
      <c r="L519" s="409">
        <f t="shared" si="35"/>
        <v>-1</v>
      </c>
      <c r="M519" s="410">
        <f t="shared" si="33"/>
        <v>5</v>
      </c>
    </row>
    <row r="520" s="356" customFormat="1" ht="15.75" spans="1:13">
      <c r="A520" s="392" t="s">
        <v>1427</v>
      </c>
      <c r="B520" s="400" t="s">
        <v>527</v>
      </c>
      <c r="C520" s="395">
        <v>20</v>
      </c>
      <c r="D520" s="396">
        <v>20</v>
      </c>
      <c r="E520" s="396">
        <v>20</v>
      </c>
      <c r="F520" s="397">
        <v>1</v>
      </c>
      <c r="G520" s="395">
        <v>-10</v>
      </c>
      <c r="H520" s="398"/>
      <c r="I520" s="394"/>
      <c r="J520" s="394"/>
      <c r="K520" s="396">
        <f t="shared" si="34"/>
        <v>-20</v>
      </c>
      <c r="L520" s="411">
        <f t="shared" si="35"/>
        <v>-1</v>
      </c>
      <c r="M520" s="410">
        <f t="shared" si="33"/>
        <v>7</v>
      </c>
    </row>
    <row r="521" s="356" customFormat="1" ht="15.75" spans="1:13">
      <c r="A521" s="392" t="s">
        <v>1428</v>
      </c>
      <c r="B521" s="400" t="s">
        <v>528</v>
      </c>
      <c r="C521" s="395">
        <v>15</v>
      </c>
      <c r="D521" s="396"/>
      <c r="E521" s="396"/>
      <c r="F521" s="397"/>
      <c r="G521" s="395">
        <v>0</v>
      </c>
      <c r="H521" s="398" t="e">
        <v>#DIV/0!</v>
      </c>
      <c r="I521" s="394"/>
      <c r="J521" s="394"/>
      <c r="K521" s="396">
        <f t="shared" si="34"/>
        <v>0</v>
      </c>
      <c r="L521" s="411" t="str">
        <f t="shared" si="35"/>
        <v/>
      </c>
      <c r="M521" s="410">
        <f t="shared" si="33"/>
        <v>7</v>
      </c>
    </row>
    <row r="522" s="356" customFormat="1" ht="15.75" spans="1:13">
      <c r="A522" s="401" t="s">
        <v>1429</v>
      </c>
      <c r="B522" s="390" t="s">
        <v>529</v>
      </c>
      <c r="C522" s="391">
        <v>3970</v>
      </c>
      <c r="D522" s="391">
        <v>2036</v>
      </c>
      <c r="E522" s="391">
        <v>2033</v>
      </c>
      <c r="F522" s="387">
        <v>0.99852652259332</v>
      </c>
      <c r="G522" s="391">
        <v>1192</v>
      </c>
      <c r="H522" s="388">
        <v>1.41736028537455</v>
      </c>
      <c r="I522" s="391">
        <v>947</v>
      </c>
      <c r="J522" s="391">
        <v>0</v>
      </c>
      <c r="K522" s="386">
        <f t="shared" si="34"/>
        <v>-2036</v>
      </c>
      <c r="L522" s="409">
        <f t="shared" si="35"/>
        <v>-1</v>
      </c>
      <c r="M522" s="410">
        <f t="shared" si="33"/>
        <v>5</v>
      </c>
    </row>
    <row r="523" s="356" customFormat="1" ht="15.75" spans="1:13">
      <c r="A523" s="392" t="s">
        <v>1430</v>
      </c>
      <c r="B523" s="400" t="s">
        <v>530</v>
      </c>
      <c r="C523" s="395"/>
      <c r="D523" s="396"/>
      <c r="E523" s="396"/>
      <c r="F523" s="387"/>
      <c r="G523" s="395">
        <v>0</v>
      </c>
      <c r="H523" s="388"/>
      <c r="I523" s="394"/>
      <c r="J523" s="394"/>
      <c r="K523" s="396">
        <f t="shared" si="34"/>
        <v>0</v>
      </c>
      <c r="L523" s="411" t="str">
        <f t="shared" si="35"/>
        <v/>
      </c>
      <c r="M523" s="410">
        <f t="shared" si="33"/>
        <v>7</v>
      </c>
    </row>
    <row r="524" s="356" customFormat="1" ht="15.75" spans="1:13">
      <c r="A524" s="392" t="s">
        <v>1431</v>
      </c>
      <c r="B524" s="400" t="s">
        <v>531</v>
      </c>
      <c r="C524" s="395">
        <v>1329</v>
      </c>
      <c r="D524" s="396">
        <v>289</v>
      </c>
      <c r="E524" s="396">
        <v>289</v>
      </c>
      <c r="F524" s="397">
        <v>1</v>
      </c>
      <c r="G524" s="395">
        <v>244</v>
      </c>
      <c r="H524" s="398">
        <v>5.42222222222222</v>
      </c>
      <c r="I524" s="394">
        <v>929</v>
      </c>
      <c r="J524" s="394"/>
      <c r="K524" s="396">
        <f t="shared" si="34"/>
        <v>-289</v>
      </c>
      <c r="L524" s="411">
        <f t="shared" si="35"/>
        <v>-1</v>
      </c>
      <c r="M524" s="410">
        <f t="shared" si="33"/>
        <v>7</v>
      </c>
    </row>
    <row r="525" s="356" customFormat="1" ht="15.75" spans="1:13">
      <c r="A525" s="392" t="s">
        <v>1432</v>
      </c>
      <c r="B525" s="400" t="s">
        <v>532</v>
      </c>
      <c r="C525" s="395">
        <v>2641</v>
      </c>
      <c r="D525" s="396">
        <v>1747</v>
      </c>
      <c r="E525" s="396">
        <v>1744</v>
      </c>
      <c r="F525" s="397">
        <v>0.998282770463652</v>
      </c>
      <c r="G525" s="395">
        <v>948</v>
      </c>
      <c r="H525" s="398">
        <v>1.19095477386935</v>
      </c>
      <c r="I525" s="394">
        <v>18</v>
      </c>
      <c r="J525" s="394"/>
      <c r="K525" s="396">
        <f t="shared" si="34"/>
        <v>-1747</v>
      </c>
      <c r="L525" s="411">
        <f t="shared" si="35"/>
        <v>-1</v>
      </c>
      <c r="M525" s="410">
        <f t="shared" si="33"/>
        <v>7</v>
      </c>
    </row>
    <row r="526" s="356" customFormat="1" ht="15.75" spans="1:13">
      <c r="A526" s="401" t="s">
        <v>1433</v>
      </c>
      <c r="B526" s="414" t="s">
        <v>533</v>
      </c>
      <c r="C526" s="391">
        <v>7992</v>
      </c>
      <c r="D526" s="391">
        <v>6678</v>
      </c>
      <c r="E526" s="391">
        <v>6510</v>
      </c>
      <c r="F526" s="387">
        <v>0.974842767295597</v>
      </c>
      <c r="G526" s="391">
        <v>1398</v>
      </c>
      <c r="H526" s="388">
        <v>0.273474178403756</v>
      </c>
      <c r="I526" s="391">
        <v>5560</v>
      </c>
      <c r="J526" s="391">
        <v>0</v>
      </c>
      <c r="K526" s="386">
        <f t="shared" si="34"/>
        <v>-6678</v>
      </c>
      <c r="L526" s="409">
        <f t="shared" si="35"/>
        <v>-1</v>
      </c>
      <c r="M526" s="410">
        <f t="shared" si="33"/>
        <v>5</v>
      </c>
    </row>
    <row r="527" s="356" customFormat="1" ht="15.75" spans="1:13">
      <c r="A527" s="392" t="s">
        <v>1434</v>
      </c>
      <c r="B527" s="400" t="s">
        <v>534</v>
      </c>
      <c r="C527" s="395">
        <v>1914</v>
      </c>
      <c r="D527" s="396">
        <v>1793</v>
      </c>
      <c r="E527" s="396">
        <v>1539</v>
      </c>
      <c r="F527" s="397">
        <v>0.858337981037368</v>
      </c>
      <c r="G527" s="395">
        <v>709</v>
      </c>
      <c r="H527" s="398">
        <v>0.85421686746988</v>
      </c>
      <c r="I527" s="394">
        <v>1281</v>
      </c>
      <c r="J527" s="394"/>
      <c r="K527" s="396">
        <f t="shared" si="34"/>
        <v>-1793</v>
      </c>
      <c r="L527" s="411">
        <f t="shared" si="35"/>
        <v>-1</v>
      </c>
      <c r="M527" s="410">
        <f t="shared" si="33"/>
        <v>7</v>
      </c>
    </row>
    <row r="528" s="356" customFormat="1" ht="15.75" spans="1:13">
      <c r="A528" s="392" t="s">
        <v>1435</v>
      </c>
      <c r="B528" s="400" t="s">
        <v>535</v>
      </c>
      <c r="C528" s="395">
        <v>2670</v>
      </c>
      <c r="D528" s="396">
        <v>1899</v>
      </c>
      <c r="E528" s="396">
        <v>1999</v>
      </c>
      <c r="F528" s="397">
        <v>1.05265929436546</v>
      </c>
      <c r="G528" s="395">
        <v>90</v>
      </c>
      <c r="H528" s="398">
        <v>0.0471451021477213</v>
      </c>
      <c r="I528" s="394">
        <v>1529</v>
      </c>
      <c r="J528" s="394"/>
      <c r="K528" s="396">
        <f t="shared" si="34"/>
        <v>-1899</v>
      </c>
      <c r="L528" s="411">
        <f t="shared" si="35"/>
        <v>-1</v>
      </c>
      <c r="M528" s="410">
        <f t="shared" si="33"/>
        <v>7</v>
      </c>
    </row>
    <row r="529" s="356" customFormat="1" ht="15.75" spans="1:13">
      <c r="A529" s="392" t="s">
        <v>1436</v>
      </c>
      <c r="B529" s="400" t="s">
        <v>536</v>
      </c>
      <c r="C529" s="395">
        <v>3408</v>
      </c>
      <c r="D529" s="396">
        <v>2986</v>
      </c>
      <c r="E529" s="396">
        <v>2972</v>
      </c>
      <c r="F529" s="397">
        <v>0.995311453449431</v>
      </c>
      <c r="G529" s="395">
        <v>599</v>
      </c>
      <c r="H529" s="398">
        <v>0.252423093131058</v>
      </c>
      <c r="I529" s="394">
        <v>2750</v>
      </c>
      <c r="J529" s="394"/>
      <c r="K529" s="396">
        <f t="shared" si="34"/>
        <v>-2986</v>
      </c>
      <c r="L529" s="411">
        <f t="shared" si="35"/>
        <v>-1</v>
      </c>
      <c r="M529" s="410">
        <f t="shared" si="33"/>
        <v>7</v>
      </c>
    </row>
    <row r="530" s="356" customFormat="1" ht="15.75" spans="1:13">
      <c r="A530" s="392" t="s">
        <v>1437</v>
      </c>
      <c r="B530" s="400" t="s">
        <v>537</v>
      </c>
      <c r="C530" s="395"/>
      <c r="D530" s="396"/>
      <c r="E530" s="396"/>
      <c r="F530" s="397"/>
      <c r="G530" s="395">
        <v>0</v>
      </c>
      <c r="H530" s="388"/>
      <c r="I530" s="394"/>
      <c r="J530" s="394"/>
      <c r="K530" s="396">
        <f t="shared" si="34"/>
        <v>0</v>
      </c>
      <c r="L530" s="411" t="str">
        <f t="shared" si="35"/>
        <v/>
      </c>
      <c r="M530" s="410">
        <f t="shared" si="33"/>
        <v>7</v>
      </c>
    </row>
    <row r="531" s="356" customFormat="1" ht="15.75" spans="1:13">
      <c r="A531" s="401" t="s">
        <v>1438</v>
      </c>
      <c r="B531" s="414" t="s">
        <v>538</v>
      </c>
      <c r="C531" s="391">
        <v>2962</v>
      </c>
      <c r="D531" s="391">
        <v>3266</v>
      </c>
      <c r="E531" s="391">
        <v>2961</v>
      </c>
      <c r="F531" s="387">
        <v>0.906613594611145</v>
      </c>
      <c r="G531" s="391">
        <v>2929</v>
      </c>
      <c r="H531" s="388">
        <v>91.53125</v>
      </c>
      <c r="I531" s="391">
        <v>1600</v>
      </c>
      <c r="J531" s="391">
        <v>0</v>
      </c>
      <c r="K531" s="386">
        <f t="shared" si="34"/>
        <v>-3266</v>
      </c>
      <c r="L531" s="409">
        <f t="shared" si="35"/>
        <v>-1</v>
      </c>
      <c r="M531" s="410">
        <f t="shared" si="33"/>
        <v>5</v>
      </c>
    </row>
    <row r="532" s="356" customFormat="1" ht="15.75" spans="1:13">
      <c r="A532" s="392" t="s">
        <v>1439</v>
      </c>
      <c r="B532" s="400" t="s">
        <v>539</v>
      </c>
      <c r="C532" s="395"/>
      <c r="D532" s="396"/>
      <c r="E532" s="396"/>
      <c r="F532" s="387"/>
      <c r="G532" s="395">
        <v>0</v>
      </c>
      <c r="H532" s="388"/>
      <c r="I532" s="394"/>
      <c r="J532" s="394"/>
      <c r="K532" s="396">
        <f t="shared" si="34"/>
        <v>0</v>
      </c>
      <c r="L532" s="411" t="str">
        <f t="shared" si="35"/>
        <v/>
      </c>
      <c r="M532" s="410">
        <f t="shared" si="33"/>
        <v>7</v>
      </c>
    </row>
    <row r="533" s="356" customFormat="1" ht="15.75" spans="1:13">
      <c r="A533" s="392" t="s">
        <v>1440</v>
      </c>
      <c r="B533" s="400" t="s">
        <v>540</v>
      </c>
      <c r="C533" s="395">
        <v>2962</v>
      </c>
      <c r="D533" s="396">
        <v>3216</v>
      </c>
      <c r="E533" s="396">
        <v>2916</v>
      </c>
      <c r="F533" s="397">
        <v>0.906716417910448</v>
      </c>
      <c r="G533" s="395">
        <v>2916</v>
      </c>
      <c r="H533" s="398" t="e">
        <v>#DIV/0!</v>
      </c>
      <c r="I533" s="394">
        <v>1600</v>
      </c>
      <c r="J533" s="394"/>
      <c r="K533" s="396">
        <f t="shared" si="34"/>
        <v>-3216</v>
      </c>
      <c r="L533" s="411">
        <f t="shared" si="35"/>
        <v>-1</v>
      </c>
      <c r="M533" s="410">
        <f t="shared" si="33"/>
        <v>7</v>
      </c>
    </row>
    <row r="534" s="356" customFormat="1" ht="15.75" spans="1:13">
      <c r="A534" s="392" t="s">
        <v>1441</v>
      </c>
      <c r="B534" s="400" t="s">
        <v>541</v>
      </c>
      <c r="C534" s="395"/>
      <c r="D534" s="396">
        <v>50</v>
      </c>
      <c r="E534" s="396">
        <v>45</v>
      </c>
      <c r="F534" s="397">
        <v>0.9</v>
      </c>
      <c r="G534" s="395">
        <v>13</v>
      </c>
      <c r="H534" s="398">
        <v>0.40625</v>
      </c>
      <c r="I534" s="394"/>
      <c r="J534" s="394"/>
      <c r="K534" s="396">
        <f t="shared" si="34"/>
        <v>-50</v>
      </c>
      <c r="L534" s="411">
        <f t="shared" si="35"/>
        <v>-1</v>
      </c>
      <c r="M534" s="410">
        <f t="shared" si="33"/>
        <v>7</v>
      </c>
    </row>
    <row r="535" s="356" customFormat="1" ht="15.75" spans="1:13">
      <c r="A535" s="401" t="s">
        <v>1442</v>
      </c>
      <c r="B535" s="414" t="s">
        <v>542</v>
      </c>
      <c r="C535" s="391">
        <v>1341</v>
      </c>
      <c r="D535" s="391">
        <v>1994</v>
      </c>
      <c r="E535" s="391">
        <v>1871</v>
      </c>
      <c r="F535" s="387">
        <v>0.938314944834504</v>
      </c>
      <c r="G535" s="391">
        <v>386</v>
      </c>
      <c r="H535" s="388">
        <v>0.25993265993266</v>
      </c>
      <c r="I535" s="391">
        <v>2246</v>
      </c>
      <c r="J535" s="391">
        <v>0</v>
      </c>
      <c r="K535" s="386">
        <f t="shared" si="34"/>
        <v>-1994</v>
      </c>
      <c r="L535" s="409">
        <f t="shared" si="35"/>
        <v>-1</v>
      </c>
      <c r="M535" s="410">
        <f t="shared" si="33"/>
        <v>5</v>
      </c>
    </row>
    <row r="536" s="356" customFormat="1" ht="15.75" spans="1:13">
      <c r="A536" s="392" t="s">
        <v>1443</v>
      </c>
      <c r="B536" s="400" t="s">
        <v>543</v>
      </c>
      <c r="C536" s="395">
        <v>1211</v>
      </c>
      <c r="D536" s="396">
        <v>1964</v>
      </c>
      <c r="E536" s="396">
        <v>1845</v>
      </c>
      <c r="F536" s="397">
        <v>0.939409368635438</v>
      </c>
      <c r="G536" s="395">
        <v>360</v>
      </c>
      <c r="H536" s="398">
        <v>0.242424242424242</v>
      </c>
      <c r="I536" s="394">
        <v>2246</v>
      </c>
      <c r="J536" s="394"/>
      <c r="K536" s="396">
        <f t="shared" si="34"/>
        <v>-1964</v>
      </c>
      <c r="L536" s="411">
        <f t="shared" si="35"/>
        <v>-1</v>
      </c>
      <c r="M536" s="410">
        <f t="shared" ref="M536:M599" si="36">LEN(A536)</f>
        <v>7</v>
      </c>
    </row>
    <row r="537" s="356" customFormat="1" ht="15.75" spans="1:13">
      <c r="A537" s="392" t="s">
        <v>1444</v>
      </c>
      <c r="B537" s="400" t="s">
        <v>544</v>
      </c>
      <c r="C537" s="395"/>
      <c r="D537" s="396"/>
      <c r="E537" s="396"/>
      <c r="F537" s="397"/>
      <c r="G537" s="395">
        <v>0</v>
      </c>
      <c r="H537" s="398"/>
      <c r="I537" s="394"/>
      <c r="J537" s="394"/>
      <c r="K537" s="396">
        <f t="shared" si="34"/>
        <v>0</v>
      </c>
      <c r="L537" s="411" t="str">
        <f t="shared" si="35"/>
        <v/>
      </c>
      <c r="M537" s="410">
        <f t="shared" si="36"/>
        <v>7</v>
      </c>
    </row>
    <row r="538" s="356" customFormat="1" ht="15.75" spans="1:13">
      <c r="A538" s="392" t="s">
        <v>1445</v>
      </c>
      <c r="B538" s="400" t="s">
        <v>545</v>
      </c>
      <c r="C538" s="395">
        <v>130</v>
      </c>
      <c r="D538" s="396">
        <v>30</v>
      </c>
      <c r="E538" s="396">
        <v>26</v>
      </c>
      <c r="F538" s="397">
        <v>0.866666666666667</v>
      </c>
      <c r="G538" s="395">
        <v>26</v>
      </c>
      <c r="H538" s="398"/>
      <c r="I538" s="394"/>
      <c r="J538" s="394"/>
      <c r="K538" s="396">
        <f t="shared" si="34"/>
        <v>-30</v>
      </c>
      <c r="L538" s="411">
        <f t="shared" si="35"/>
        <v>-1</v>
      </c>
      <c r="M538" s="410">
        <f t="shared" si="36"/>
        <v>7</v>
      </c>
    </row>
    <row r="539" s="356" customFormat="1" ht="15.75" spans="1:13">
      <c r="A539" s="401" t="s">
        <v>1446</v>
      </c>
      <c r="B539" s="414" t="s">
        <v>546</v>
      </c>
      <c r="C539" s="391">
        <v>79</v>
      </c>
      <c r="D539" s="391">
        <v>86</v>
      </c>
      <c r="E539" s="391">
        <v>86</v>
      </c>
      <c r="F539" s="387">
        <v>1</v>
      </c>
      <c r="G539" s="391">
        <v>-30</v>
      </c>
      <c r="H539" s="388">
        <v>-0.258620689655172</v>
      </c>
      <c r="I539" s="391">
        <v>84</v>
      </c>
      <c r="J539" s="391">
        <v>0</v>
      </c>
      <c r="K539" s="386">
        <f t="shared" si="34"/>
        <v>-86</v>
      </c>
      <c r="L539" s="409">
        <f t="shared" si="35"/>
        <v>-1</v>
      </c>
      <c r="M539" s="410">
        <f t="shared" si="36"/>
        <v>5</v>
      </c>
    </row>
    <row r="540" s="356" customFormat="1" ht="15.75" spans="1:13">
      <c r="A540" s="392" t="s">
        <v>1447</v>
      </c>
      <c r="B540" s="400" t="s">
        <v>547</v>
      </c>
      <c r="C540" s="395">
        <v>79</v>
      </c>
      <c r="D540" s="396">
        <v>86</v>
      </c>
      <c r="E540" s="396">
        <v>86</v>
      </c>
      <c r="F540" s="397">
        <v>1</v>
      </c>
      <c r="G540" s="395">
        <v>-30</v>
      </c>
      <c r="H540" s="398">
        <v>-0.258620689655172</v>
      </c>
      <c r="I540" s="394">
        <v>84</v>
      </c>
      <c r="J540" s="394"/>
      <c r="K540" s="396">
        <f t="shared" si="34"/>
        <v>-86</v>
      </c>
      <c r="L540" s="411">
        <f t="shared" si="35"/>
        <v>-1</v>
      </c>
      <c r="M540" s="410">
        <f t="shared" si="36"/>
        <v>7</v>
      </c>
    </row>
    <row r="541" s="356" customFormat="1" ht="15.75" spans="1:13">
      <c r="A541" s="392" t="s">
        <v>1448</v>
      </c>
      <c r="B541" s="400" t="s">
        <v>548</v>
      </c>
      <c r="C541" s="395"/>
      <c r="D541" s="396"/>
      <c r="E541" s="396"/>
      <c r="F541" s="397"/>
      <c r="G541" s="395">
        <v>0</v>
      </c>
      <c r="H541" s="388"/>
      <c r="I541" s="394"/>
      <c r="J541" s="394"/>
      <c r="K541" s="396">
        <f t="shared" si="34"/>
        <v>0</v>
      </c>
      <c r="L541" s="411" t="str">
        <f t="shared" si="35"/>
        <v/>
      </c>
      <c r="M541" s="410">
        <f t="shared" si="36"/>
        <v>7</v>
      </c>
    </row>
    <row r="542" s="356" customFormat="1" ht="15.75" spans="1:13">
      <c r="A542" s="401" t="s">
        <v>1449</v>
      </c>
      <c r="B542" s="414" t="s">
        <v>549</v>
      </c>
      <c r="C542" s="391">
        <v>385</v>
      </c>
      <c r="D542" s="391">
        <v>473</v>
      </c>
      <c r="E542" s="391">
        <v>449</v>
      </c>
      <c r="F542" s="387">
        <v>0.949260042283298</v>
      </c>
      <c r="G542" s="391">
        <v>41</v>
      </c>
      <c r="H542" s="388">
        <v>0.100490196078431</v>
      </c>
      <c r="I542" s="391">
        <v>417</v>
      </c>
      <c r="J542" s="391">
        <v>0</v>
      </c>
      <c r="K542" s="386">
        <f t="shared" si="34"/>
        <v>-473</v>
      </c>
      <c r="L542" s="409">
        <f t="shared" si="35"/>
        <v>-1</v>
      </c>
      <c r="M542" s="410">
        <f t="shared" si="36"/>
        <v>5</v>
      </c>
    </row>
    <row r="543" s="356" customFormat="1" ht="15.75" spans="1:13">
      <c r="A543" s="392" t="s">
        <v>1450</v>
      </c>
      <c r="B543" s="400" t="s">
        <v>153</v>
      </c>
      <c r="C543" s="395">
        <v>355</v>
      </c>
      <c r="D543" s="396">
        <v>355</v>
      </c>
      <c r="E543" s="396">
        <v>331</v>
      </c>
      <c r="F543" s="397">
        <v>0.932394366197183</v>
      </c>
      <c r="G543" s="395">
        <v>-16</v>
      </c>
      <c r="H543" s="398">
        <v>-0.0461095100864553</v>
      </c>
      <c r="I543" s="394">
        <v>337</v>
      </c>
      <c r="J543" s="394"/>
      <c r="K543" s="396">
        <f t="shared" si="34"/>
        <v>-355</v>
      </c>
      <c r="L543" s="411">
        <f t="shared" si="35"/>
        <v>-1</v>
      </c>
      <c r="M543" s="410">
        <f t="shared" si="36"/>
        <v>7</v>
      </c>
    </row>
    <row r="544" s="356" customFormat="1" ht="15.75" spans="1:13">
      <c r="A544" s="392" t="s">
        <v>1451</v>
      </c>
      <c r="B544" s="400" t="s">
        <v>154</v>
      </c>
      <c r="C544" s="395"/>
      <c r="D544" s="396"/>
      <c r="E544" s="396"/>
      <c r="F544" s="397"/>
      <c r="G544" s="395">
        <v>0</v>
      </c>
      <c r="H544" s="398"/>
      <c r="I544" s="394"/>
      <c r="J544" s="394"/>
      <c r="K544" s="396">
        <f t="shared" ref="K544:K550" si="37">IFERROR(J544-D544,"")</f>
        <v>0</v>
      </c>
      <c r="L544" s="411" t="str">
        <f t="shared" ref="L544:L607" si="38">IFERROR(K544/D544,"")</f>
        <v/>
      </c>
      <c r="M544" s="410">
        <f t="shared" si="36"/>
        <v>7</v>
      </c>
    </row>
    <row r="545" s="356" customFormat="1" ht="15.75" spans="1:13">
      <c r="A545" s="392" t="s">
        <v>1452</v>
      </c>
      <c r="B545" s="400" t="s">
        <v>155</v>
      </c>
      <c r="C545" s="395"/>
      <c r="D545" s="396"/>
      <c r="E545" s="396"/>
      <c r="F545" s="397"/>
      <c r="G545" s="395">
        <v>0</v>
      </c>
      <c r="H545" s="398"/>
      <c r="I545" s="394"/>
      <c r="J545" s="394"/>
      <c r="K545" s="396">
        <f t="shared" si="37"/>
        <v>0</v>
      </c>
      <c r="L545" s="411" t="str">
        <f t="shared" si="38"/>
        <v/>
      </c>
      <c r="M545" s="410">
        <f t="shared" si="36"/>
        <v>7</v>
      </c>
    </row>
    <row r="546" s="356" customFormat="1" ht="15.75" spans="1:13">
      <c r="A546" s="392" t="s">
        <v>1453</v>
      </c>
      <c r="B546" s="400" t="s">
        <v>186</v>
      </c>
      <c r="C546" s="395">
        <v>5</v>
      </c>
      <c r="D546" s="396">
        <v>5</v>
      </c>
      <c r="E546" s="396">
        <v>5</v>
      </c>
      <c r="F546" s="397">
        <v>1</v>
      </c>
      <c r="G546" s="395">
        <v>-5</v>
      </c>
      <c r="H546" s="398">
        <v>-0.5</v>
      </c>
      <c r="I546" s="394">
        <v>6</v>
      </c>
      <c r="J546" s="394"/>
      <c r="K546" s="396">
        <f t="shared" si="37"/>
        <v>-5</v>
      </c>
      <c r="L546" s="411">
        <f t="shared" si="38"/>
        <v>-1</v>
      </c>
      <c r="M546" s="410">
        <f t="shared" si="36"/>
        <v>7</v>
      </c>
    </row>
    <row r="547" s="356" customFormat="1" ht="15.75" spans="1:13">
      <c r="A547" s="392" t="s">
        <v>1454</v>
      </c>
      <c r="B547" s="400" t="s">
        <v>550</v>
      </c>
      <c r="C547" s="395"/>
      <c r="D547" s="396"/>
      <c r="E547" s="396"/>
      <c r="F547" s="397"/>
      <c r="G547" s="395">
        <v>0</v>
      </c>
      <c r="H547" s="398"/>
      <c r="I547" s="394"/>
      <c r="J547" s="394"/>
      <c r="K547" s="396">
        <f t="shared" si="37"/>
        <v>0</v>
      </c>
      <c r="L547" s="411" t="str">
        <f t="shared" si="38"/>
        <v/>
      </c>
      <c r="M547" s="410">
        <f t="shared" si="36"/>
        <v>7</v>
      </c>
    </row>
    <row r="548" s="356" customFormat="1" ht="15.75" spans="1:13">
      <c r="A548" s="392" t="s">
        <v>1455</v>
      </c>
      <c r="B548" s="400" t="s">
        <v>551</v>
      </c>
      <c r="C548" s="395"/>
      <c r="D548" s="396"/>
      <c r="E548" s="396"/>
      <c r="F548" s="397"/>
      <c r="G548" s="395">
        <v>-30</v>
      </c>
      <c r="H548" s="398"/>
      <c r="I548" s="394"/>
      <c r="J548" s="394"/>
      <c r="K548" s="396">
        <f t="shared" si="37"/>
        <v>0</v>
      </c>
      <c r="L548" s="411" t="str">
        <f t="shared" si="38"/>
        <v/>
      </c>
      <c r="M548" s="410">
        <f t="shared" si="36"/>
        <v>7</v>
      </c>
    </row>
    <row r="549" s="356" customFormat="1" ht="15.75" spans="1:13">
      <c r="A549" s="392" t="s">
        <v>1456</v>
      </c>
      <c r="B549" s="400" t="s">
        <v>162</v>
      </c>
      <c r="C549" s="395"/>
      <c r="D549" s="396">
        <v>3</v>
      </c>
      <c r="E549" s="396">
        <v>3</v>
      </c>
      <c r="F549" s="397">
        <v>1</v>
      </c>
      <c r="G549" s="395">
        <v>3</v>
      </c>
      <c r="H549" s="398" t="e">
        <v>#DIV/0!</v>
      </c>
      <c r="I549" s="394"/>
      <c r="J549" s="394"/>
      <c r="K549" s="396">
        <f t="shared" si="37"/>
        <v>-3</v>
      </c>
      <c r="L549" s="411">
        <f t="shared" si="38"/>
        <v>-1</v>
      </c>
      <c r="M549" s="410">
        <f t="shared" si="36"/>
        <v>7</v>
      </c>
    </row>
    <row r="550" s="356" customFormat="1" ht="15.75" spans="1:13">
      <c r="A550" s="392" t="s">
        <v>1457</v>
      </c>
      <c r="B550" s="400" t="s">
        <v>552</v>
      </c>
      <c r="C550" s="395">
        <v>25</v>
      </c>
      <c r="D550" s="396">
        <v>110</v>
      </c>
      <c r="E550" s="396">
        <v>110</v>
      </c>
      <c r="F550" s="397">
        <v>1</v>
      </c>
      <c r="G550" s="395">
        <v>89</v>
      </c>
      <c r="H550" s="398">
        <v>4.23809523809524</v>
      </c>
      <c r="I550" s="394">
        <v>74</v>
      </c>
      <c r="J550" s="394"/>
      <c r="K550" s="396">
        <f t="shared" si="37"/>
        <v>-110</v>
      </c>
      <c r="L550" s="411">
        <f t="shared" si="38"/>
        <v>-1</v>
      </c>
      <c r="M550" s="410">
        <f t="shared" si="36"/>
        <v>7</v>
      </c>
    </row>
    <row r="551" s="356" customFormat="1" ht="15.75" spans="1:13">
      <c r="A551" s="401" t="s">
        <v>1458</v>
      </c>
      <c r="B551" s="414" t="s">
        <v>553</v>
      </c>
      <c r="C551" s="391">
        <v>0</v>
      </c>
      <c r="D551" s="391">
        <v>0</v>
      </c>
      <c r="E551" s="391"/>
      <c r="F551" s="387"/>
      <c r="G551" s="391">
        <v>-2</v>
      </c>
      <c r="H551" s="388">
        <v>-1</v>
      </c>
      <c r="I551" s="391">
        <v>0</v>
      </c>
      <c r="J551" s="391">
        <v>0</v>
      </c>
      <c r="K551" s="386"/>
      <c r="L551" s="409" t="str">
        <f t="shared" si="38"/>
        <v/>
      </c>
      <c r="M551" s="410">
        <f t="shared" si="36"/>
        <v>5</v>
      </c>
    </row>
    <row r="552" s="193" customFormat="1" ht="15.75" spans="1:13">
      <c r="A552" s="392" t="s">
        <v>1459</v>
      </c>
      <c r="B552" s="400" t="s">
        <v>554</v>
      </c>
      <c r="C552" s="395"/>
      <c r="D552" s="396"/>
      <c r="E552" s="396"/>
      <c r="F552" s="387"/>
      <c r="G552" s="395">
        <v>-2</v>
      </c>
      <c r="H552" s="398">
        <v>-1</v>
      </c>
      <c r="I552" s="394"/>
      <c r="J552" s="394"/>
      <c r="K552" s="396">
        <f t="shared" ref="K552:K557" si="39">IFERROR(J552-D552,"")</f>
        <v>0</v>
      </c>
      <c r="L552" s="411" t="str">
        <f t="shared" si="38"/>
        <v/>
      </c>
      <c r="M552" s="410">
        <f t="shared" si="36"/>
        <v>7</v>
      </c>
    </row>
    <row r="553" s="193" customFormat="1" ht="15.75" spans="1:14">
      <c r="A553" s="401" t="s">
        <v>1460</v>
      </c>
      <c r="B553" s="414" t="s">
        <v>555</v>
      </c>
      <c r="C553" s="391"/>
      <c r="D553" s="386"/>
      <c r="E553" s="386"/>
      <c r="F553" s="387"/>
      <c r="G553" s="391"/>
      <c r="H553" s="388"/>
      <c r="I553" s="418">
        <v>100</v>
      </c>
      <c r="J553" s="418">
        <v>0</v>
      </c>
      <c r="K553" s="386">
        <f t="shared" si="39"/>
        <v>0</v>
      </c>
      <c r="L553" s="409" t="str">
        <f t="shared" si="38"/>
        <v/>
      </c>
      <c r="M553" s="410">
        <f t="shared" si="36"/>
        <v>5</v>
      </c>
      <c r="N553" s="356" t="s">
        <v>240</v>
      </c>
    </row>
    <row r="554" s="193" customFormat="1" ht="15.75" spans="1:13">
      <c r="A554" s="392" t="s">
        <v>1461</v>
      </c>
      <c r="B554" s="400" t="s">
        <v>556</v>
      </c>
      <c r="C554" s="395"/>
      <c r="D554" s="396"/>
      <c r="E554" s="396"/>
      <c r="F554" s="387"/>
      <c r="G554" s="395"/>
      <c r="H554" s="398"/>
      <c r="I554" s="394">
        <v>100</v>
      </c>
      <c r="J554" s="394"/>
      <c r="K554" s="396">
        <f t="shared" si="39"/>
        <v>0</v>
      </c>
      <c r="L554" s="411" t="str">
        <f t="shared" si="38"/>
        <v/>
      </c>
      <c r="M554" s="410">
        <f t="shared" si="36"/>
        <v>7</v>
      </c>
    </row>
    <row r="555" s="356" customFormat="1" ht="15.75" spans="1:13">
      <c r="A555" s="401" t="s">
        <v>1462</v>
      </c>
      <c r="B555" s="390" t="s">
        <v>557</v>
      </c>
      <c r="C555" s="413">
        <v>419</v>
      </c>
      <c r="D555" s="413">
        <v>593</v>
      </c>
      <c r="E555" s="413">
        <v>539</v>
      </c>
      <c r="F555" s="387">
        <v>0.90893760539629</v>
      </c>
      <c r="G555" s="391">
        <v>92</v>
      </c>
      <c r="H555" s="388">
        <v>0.205816554809843</v>
      </c>
      <c r="I555" s="413">
        <v>279</v>
      </c>
      <c r="J555" s="413">
        <v>20</v>
      </c>
      <c r="K555" s="386">
        <f t="shared" si="39"/>
        <v>-573</v>
      </c>
      <c r="L555" s="409">
        <f t="shared" si="38"/>
        <v>-0.966273187183811</v>
      </c>
      <c r="M555" s="410">
        <f t="shared" si="36"/>
        <v>5</v>
      </c>
    </row>
    <row r="556" s="193" customFormat="1" ht="15.75" spans="1:13">
      <c r="A556" s="392" t="s">
        <v>1463</v>
      </c>
      <c r="B556" s="400" t="s">
        <v>558</v>
      </c>
      <c r="C556" s="419">
        <v>419</v>
      </c>
      <c r="D556" s="396">
        <v>593</v>
      </c>
      <c r="E556" s="396">
        <v>539</v>
      </c>
      <c r="F556" s="397">
        <v>0.90893760539629</v>
      </c>
      <c r="G556" s="395">
        <v>92</v>
      </c>
      <c r="H556" s="398">
        <v>0.205816554809843</v>
      </c>
      <c r="I556" s="394">
        <v>279</v>
      </c>
      <c r="J556" s="394">
        <v>20</v>
      </c>
      <c r="K556" s="396">
        <f t="shared" si="39"/>
        <v>-573</v>
      </c>
      <c r="L556" s="411">
        <f t="shared" si="38"/>
        <v>-0.966273187183811</v>
      </c>
      <c r="M556" s="410">
        <f t="shared" si="36"/>
        <v>7</v>
      </c>
    </row>
    <row r="557" s="210" customFormat="1" ht="15.75" spans="1:13">
      <c r="A557" s="417" t="s">
        <v>1464</v>
      </c>
      <c r="B557" s="385" t="s">
        <v>559</v>
      </c>
      <c r="C557" s="386">
        <v>1274</v>
      </c>
      <c r="D557" s="386">
        <v>2133</v>
      </c>
      <c r="E557" s="386">
        <v>2049</v>
      </c>
      <c r="F557" s="387">
        <v>0.960618846694796</v>
      </c>
      <c r="G557" s="391">
        <v>751</v>
      </c>
      <c r="H557" s="388">
        <v>0.578582434514638</v>
      </c>
      <c r="I557" s="386">
        <v>1838</v>
      </c>
      <c r="J557" s="386">
        <v>1381</v>
      </c>
      <c r="K557" s="386">
        <f t="shared" si="39"/>
        <v>-752</v>
      </c>
      <c r="L557" s="409">
        <f t="shared" si="38"/>
        <v>-0.352555086732302</v>
      </c>
      <c r="M557" s="410">
        <f t="shared" si="36"/>
        <v>3</v>
      </c>
    </row>
    <row r="558" s="356" customFormat="1" ht="15.75" spans="1:13">
      <c r="A558" s="401" t="s">
        <v>1465</v>
      </c>
      <c r="B558" s="390" t="s">
        <v>560</v>
      </c>
      <c r="C558" s="391">
        <v>0</v>
      </c>
      <c r="D558" s="391">
        <v>0</v>
      </c>
      <c r="E558" s="391">
        <v>0</v>
      </c>
      <c r="F558" s="387"/>
      <c r="G558" s="391">
        <v>-24</v>
      </c>
      <c r="H558" s="388">
        <v>-1</v>
      </c>
      <c r="I558" s="391">
        <v>0</v>
      </c>
      <c r="J558" s="391">
        <v>0</v>
      </c>
      <c r="K558" s="386"/>
      <c r="L558" s="409" t="str">
        <f t="shared" si="38"/>
        <v/>
      </c>
      <c r="M558" s="410">
        <f t="shared" si="36"/>
        <v>5</v>
      </c>
    </row>
    <row r="559" s="356" customFormat="1" ht="15.75" spans="1:13">
      <c r="A559" s="392" t="s">
        <v>1466</v>
      </c>
      <c r="B559" s="400" t="s">
        <v>153</v>
      </c>
      <c r="C559" s="395"/>
      <c r="D559" s="395"/>
      <c r="E559" s="396"/>
      <c r="F559" s="387"/>
      <c r="G559" s="391"/>
      <c r="H559" s="398" t="e">
        <v>#DIV/0!</v>
      </c>
      <c r="I559" s="394"/>
      <c r="J559" s="394"/>
      <c r="K559" s="396">
        <f t="shared" ref="K559:K594" si="40">IFERROR(J559-D559,"")</f>
        <v>0</v>
      </c>
      <c r="L559" s="411" t="str">
        <f t="shared" si="38"/>
        <v/>
      </c>
      <c r="M559" s="410">
        <f t="shared" si="36"/>
        <v>7</v>
      </c>
    </row>
    <row r="560" s="356" customFormat="1" ht="15.75" spans="1:13">
      <c r="A560" s="392" t="s">
        <v>1467</v>
      </c>
      <c r="B560" s="400" t="s">
        <v>154</v>
      </c>
      <c r="C560" s="395"/>
      <c r="D560" s="395"/>
      <c r="E560" s="396"/>
      <c r="F560" s="387"/>
      <c r="G560" s="391"/>
      <c r="H560" s="398"/>
      <c r="I560" s="394"/>
      <c r="J560" s="394"/>
      <c r="K560" s="396">
        <f t="shared" si="40"/>
        <v>0</v>
      </c>
      <c r="L560" s="411" t="str">
        <f t="shared" si="38"/>
        <v/>
      </c>
      <c r="M560" s="410">
        <f t="shared" si="36"/>
        <v>7</v>
      </c>
    </row>
    <row r="561" s="356" customFormat="1" ht="15.75" spans="1:13">
      <c r="A561" s="392" t="s">
        <v>1468</v>
      </c>
      <c r="B561" s="400" t="s">
        <v>155</v>
      </c>
      <c r="C561" s="395"/>
      <c r="D561" s="395"/>
      <c r="E561" s="396"/>
      <c r="F561" s="387"/>
      <c r="G561" s="391"/>
      <c r="H561" s="398"/>
      <c r="I561" s="394"/>
      <c r="J561" s="394"/>
      <c r="K561" s="396">
        <f t="shared" si="40"/>
        <v>0</v>
      </c>
      <c r="L561" s="411" t="str">
        <f t="shared" si="38"/>
        <v/>
      </c>
      <c r="M561" s="410">
        <f t="shared" si="36"/>
        <v>7</v>
      </c>
    </row>
    <row r="562" s="356" customFormat="1" ht="15.75" spans="1:13">
      <c r="A562" s="392" t="s">
        <v>1469</v>
      </c>
      <c r="B562" s="400" t="s">
        <v>561</v>
      </c>
      <c r="C562" s="395"/>
      <c r="D562" s="395"/>
      <c r="E562" s="396"/>
      <c r="F562" s="387"/>
      <c r="G562" s="391"/>
      <c r="H562" s="398"/>
      <c r="I562" s="394"/>
      <c r="J562" s="394"/>
      <c r="K562" s="396">
        <f t="shared" si="40"/>
        <v>0</v>
      </c>
      <c r="L562" s="411" t="str">
        <f t="shared" si="38"/>
        <v/>
      </c>
      <c r="M562" s="410">
        <f t="shared" si="36"/>
        <v>7</v>
      </c>
    </row>
    <row r="563" s="356" customFormat="1" ht="15.75" spans="1:13">
      <c r="A563" s="392" t="s">
        <v>1470</v>
      </c>
      <c r="B563" s="400" t="s">
        <v>562</v>
      </c>
      <c r="C563" s="395"/>
      <c r="D563" s="395"/>
      <c r="E563" s="396"/>
      <c r="F563" s="387"/>
      <c r="G563" s="391"/>
      <c r="H563" s="398"/>
      <c r="I563" s="394"/>
      <c r="J563" s="394"/>
      <c r="K563" s="396">
        <f t="shared" si="40"/>
        <v>0</v>
      </c>
      <c r="L563" s="411" t="str">
        <f t="shared" si="38"/>
        <v/>
      </c>
      <c r="M563" s="410">
        <f t="shared" si="36"/>
        <v>7</v>
      </c>
    </row>
    <row r="564" s="356" customFormat="1" ht="15.75" spans="1:13">
      <c r="A564" s="392" t="s">
        <v>1471</v>
      </c>
      <c r="B564" s="400" t="s">
        <v>563</v>
      </c>
      <c r="C564" s="395"/>
      <c r="D564" s="395"/>
      <c r="E564" s="396"/>
      <c r="F564" s="387"/>
      <c r="G564" s="391"/>
      <c r="H564" s="398"/>
      <c r="I564" s="394"/>
      <c r="J564" s="394"/>
      <c r="K564" s="396">
        <f t="shared" si="40"/>
        <v>0</v>
      </c>
      <c r="L564" s="411" t="str">
        <f t="shared" si="38"/>
        <v/>
      </c>
      <c r="M564" s="410">
        <f t="shared" si="36"/>
        <v>7</v>
      </c>
    </row>
    <row r="565" s="356" customFormat="1" ht="15.75" spans="1:13">
      <c r="A565" s="392" t="s">
        <v>1472</v>
      </c>
      <c r="B565" s="400" t="s">
        <v>564</v>
      </c>
      <c r="C565" s="395"/>
      <c r="D565" s="395"/>
      <c r="E565" s="396"/>
      <c r="F565" s="387"/>
      <c r="G565" s="391"/>
      <c r="H565" s="398"/>
      <c r="I565" s="394"/>
      <c r="J565" s="394"/>
      <c r="K565" s="396">
        <f t="shared" si="40"/>
        <v>0</v>
      </c>
      <c r="L565" s="411" t="str">
        <f t="shared" si="38"/>
        <v/>
      </c>
      <c r="M565" s="410">
        <f t="shared" si="36"/>
        <v>7</v>
      </c>
    </row>
    <row r="566" s="356" customFormat="1" ht="15.75" spans="1:13">
      <c r="A566" s="392" t="s">
        <v>1473</v>
      </c>
      <c r="B566" s="400" t="s">
        <v>565</v>
      </c>
      <c r="C566" s="395"/>
      <c r="D566" s="395"/>
      <c r="E566" s="396"/>
      <c r="F566" s="387"/>
      <c r="G566" s="391"/>
      <c r="H566" s="398"/>
      <c r="I566" s="394"/>
      <c r="J566" s="394"/>
      <c r="K566" s="396">
        <f t="shared" si="40"/>
        <v>0</v>
      </c>
      <c r="L566" s="411" t="str">
        <f t="shared" si="38"/>
        <v/>
      </c>
      <c r="M566" s="410">
        <f t="shared" si="36"/>
        <v>7</v>
      </c>
    </row>
    <row r="567" s="356" customFormat="1" ht="15.75" spans="1:13">
      <c r="A567" s="392" t="s">
        <v>1474</v>
      </c>
      <c r="B567" s="400" t="s">
        <v>566</v>
      </c>
      <c r="C567" s="395"/>
      <c r="D567" s="395"/>
      <c r="E567" s="396"/>
      <c r="F567" s="387"/>
      <c r="G567" s="395">
        <v>-24</v>
      </c>
      <c r="H567" s="398">
        <v>-1</v>
      </c>
      <c r="I567" s="394"/>
      <c r="J567" s="394"/>
      <c r="K567" s="396">
        <f t="shared" si="40"/>
        <v>0</v>
      </c>
      <c r="L567" s="411" t="str">
        <f t="shared" si="38"/>
        <v/>
      </c>
      <c r="M567" s="410">
        <f t="shared" si="36"/>
        <v>7</v>
      </c>
    </row>
    <row r="568" s="356" customFormat="1" ht="15.75" spans="1:13">
      <c r="A568" s="401" t="s">
        <v>1475</v>
      </c>
      <c r="B568" s="390" t="s">
        <v>567</v>
      </c>
      <c r="C568" s="391">
        <v>130</v>
      </c>
      <c r="D568" s="391">
        <v>149</v>
      </c>
      <c r="E568" s="391">
        <v>142</v>
      </c>
      <c r="F568" s="387">
        <v>0.953020134228188</v>
      </c>
      <c r="G568" s="391">
        <v>77</v>
      </c>
      <c r="H568" s="388">
        <v>1.18461538461538</v>
      </c>
      <c r="I568" s="391">
        <v>120</v>
      </c>
      <c r="J568" s="391">
        <v>0</v>
      </c>
      <c r="K568" s="386">
        <f t="shared" si="40"/>
        <v>-149</v>
      </c>
      <c r="L568" s="409">
        <f t="shared" si="38"/>
        <v>-1</v>
      </c>
      <c r="M568" s="410">
        <f t="shared" si="36"/>
        <v>5</v>
      </c>
    </row>
    <row r="569" s="356" customFormat="1" ht="15.75" spans="1:13">
      <c r="A569" s="392" t="s">
        <v>1476</v>
      </c>
      <c r="B569" s="400" t="s">
        <v>568</v>
      </c>
      <c r="C569" s="391"/>
      <c r="D569" s="391"/>
      <c r="E569" s="396"/>
      <c r="F569" s="387"/>
      <c r="G569" s="391"/>
      <c r="H569" s="388"/>
      <c r="I569" s="394"/>
      <c r="J569" s="394"/>
      <c r="K569" s="396">
        <f t="shared" si="40"/>
        <v>0</v>
      </c>
      <c r="L569" s="411" t="str">
        <f t="shared" si="38"/>
        <v/>
      </c>
      <c r="M569" s="410">
        <f t="shared" si="36"/>
        <v>7</v>
      </c>
    </row>
    <row r="570" s="356" customFormat="1" ht="15.75" spans="1:13">
      <c r="A570" s="392" t="s">
        <v>1477</v>
      </c>
      <c r="B570" s="400" t="s">
        <v>569</v>
      </c>
      <c r="C570" s="391"/>
      <c r="D570" s="391"/>
      <c r="E570" s="396"/>
      <c r="F570" s="387"/>
      <c r="G570" s="391"/>
      <c r="H570" s="388"/>
      <c r="I570" s="394"/>
      <c r="J570" s="394"/>
      <c r="K570" s="396">
        <f t="shared" si="40"/>
        <v>0</v>
      </c>
      <c r="L570" s="411" t="str">
        <f t="shared" si="38"/>
        <v/>
      </c>
      <c r="M570" s="410">
        <f t="shared" si="36"/>
        <v>7</v>
      </c>
    </row>
    <row r="571" s="356" customFormat="1" ht="15.75" spans="1:13">
      <c r="A571" s="392" t="s">
        <v>1478</v>
      </c>
      <c r="B571" s="400" t="s">
        <v>570</v>
      </c>
      <c r="C571" s="395">
        <v>130</v>
      </c>
      <c r="D571" s="395">
        <v>149</v>
      </c>
      <c r="E571" s="396">
        <v>142</v>
      </c>
      <c r="F571" s="397">
        <v>0.953020134228188</v>
      </c>
      <c r="G571" s="395">
        <v>77</v>
      </c>
      <c r="H571" s="398">
        <v>1.18461538461538</v>
      </c>
      <c r="I571" s="394">
        <v>120</v>
      </c>
      <c r="J571" s="394"/>
      <c r="K571" s="396">
        <f t="shared" si="40"/>
        <v>-149</v>
      </c>
      <c r="L571" s="411">
        <f t="shared" si="38"/>
        <v>-1</v>
      </c>
      <c r="M571" s="410">
        <f t="shared" si="36"/>
        <v>7</v>
      </c>
    </row>
    <row r="572" s="356" customFormat="1" ht="15.75" spans="1:13">
      <c r="A572" s="401" t="s">
        <v>1479</v>
      </c>
      <c r="B572" s="390" t="s">
        <v>571</v>
      </c>
      <c r="C572" s="391">
        <v>142</v>
      </c>
      <c r="D572" s="391">
        <v>429</v>
      </c>
      <c r="E572" s="391">
        <v>404</v>
      </c>
      <c r="F572" s="387">
        <v>0.941724941724942</v>
      </c>
      <c r="G572" s="391">
        <v>-197</v>
      </c>
      <c r="H572" s="388">
        <v>-0.327787021630616</v>
      </c>
      <c r="I572" s="391">
        <v>213</v>
      </c>
      <c r="J572" s="391">
        <v>80</v>
      </c>
      <c r="K572" s="386">
        <f t="shared" si="40"/>
        <v>-349</v>
      </c>
      <c r="L572" s="409">
        <f t="shared" si="38"/>
        <v>-0.813519813519814</v>
      </c>
      <c r="M572" s="410">
        <f t="shared" si="36"/>
        <v>5</v>
      </c>
    </row>
    <row r="573" s="356" customFormat="1" ht="15.75" spans="1:13">
      <c r="A573" s="392" t="s">
        <v>1480</v>
      </c>
      <c r="B573" s="400" t="s">
        <v>572</v>
      </c>
      <c r="C573" s="395"/>
      <c r="D573" s="395"/>
      <c r="E573" s="396"/>
      <c r="F573" s="387"/>
      <c r="G573" s="391"/>
      <c r="H573" s="388"/>
      <c r="I573" s="394"/>
      <c r="J573" s="394"/>
      <c r="K573" s="396">
        <f t="shared" si="40"/>
        <v>0</v>
      </c>
      <c r="L573" s="411" t="str">
        <f t="shared" si="38"/>
        <v/>
      </c>
      <c r="M573" s="410">
        <f t="shared" si="36"/>
        <v>7</v>
      </c>
    </row>
    <row r="574" s="356" customFormat="1" ht="15.75" spans="1:13">
      <c r="A574" s="392" t="s">
        <v>1481</v>
      </c>
      <c r="B574" s="400" t="s">
        <v>573</v>
      </c>
      <c r="C574" s="395">
        <v>75</v>
      </c>
      <c r="D574" s="395">
        <v>317</v>
      </c>
      <c r="E574" s="396">
        <v>300</v>
      </c>
      <c r="F574" s="397">
        <v>0.946372239747634</v>
      </c>
      <c r="G574" s="395">
        <v>146</v>
      </c>
      <c r="H574" s="398">
        <v>0.948051948051948</v>
      </c>
      <c r="I574" s="394">
        <v>203</v>
      </c>
      <c r="J574" s="394">
        <v>70</v>
      </c>
      <c r="K574" s="396">
        <f t="shared" si="40"/>
        <v>-247</v>
      </c>
      <c r="L574" s="411">
        <f t="shared" si="38"/>
        <v>-0.779179810725552</v>
      </c>
      <c r="M574" s="410">
        <f t="shared" si="36"/>
        <v>7</v>
      </c>
    </row>
    <row r="575" s="356" customFormat="1" ht="15.75" spans="1:13">
      <c r="A575" s="392" t="s">
        <v>1482</v>
      </c>
      <c r="B575" s="400" t="s">
        <v>574</v>
      </c>
      <c r="C575" s="395"/>
      <c r="D575" s="395"/>
      <c r="E575" s="396"/>
      <c r="F575" s="397"/>
      <c r="G575" s="395"/>
      <c r="H575" s="398"/>
      <c r="I575" s="394"/>
      <c r="J575" s="394"/>
      <c r="K575" s="396">
        <f t="shared" si="40"/>
        <v>0</v>
      </c>
      <c r="L575" s="411" t="str">
        <f t="shared" si="38"/>
        <v/>
      </c>
      <c r="M575" s="410">
        <f t="shared" si="36"/>
        <v>7</v>
      </c>
    </row>
    <row r="576" s="356" customFormat="1" ht="15.75" spans="1:13">
      <c r="A576" s="392" t="s">
        <v>1483</v>
      </c>
      <c r="B576" s="400" t="s">
        <v>575</v>
      </c>
      <c r="C576" s="395"/>
      <c r="D576" s="395">
        <v>2</v>
      </c>
      <c r="E576" s="396">
        <v>2</v>
      </c>
      <c r="F576" s="397">
        <v>1</v>
      </c>
      <c r="G576" s="395">
        <v>2</v>
      </c>
      <c r="H576" s="398" t="e">
        <v>#DIV/0!</v>
      </c>
      <c r="I576" s="394"/>
      <c r="J576" s="394"/>
      <c r="K576" s="396">
        <f t="shared" si="40"/>
        <v>-2</v>
      </c>
      <c r="L576" s="411">
        <f t="shared" si="38"/>
        <v>-1</v>
      </c>
      <c r="M576" s="410">
        <f t="shared" si="36"/>
        <v>7</v>
      </c>
    </row>
    <row r="577" s="356" customFormat="1" ht="15.75" spans="1:13">
      <c r="A577" s="392" t="s">
        <v>1484</v>
      </c>
      <c r="B577" s="400" t="s">
        <v>576</v>
      </c>
      <c r="C577" s="395"/>
      <c r="D577" s="395"/>
      <c r="E577" s="396"/>
      <c r="F577" s="387"/>
      <c r="G577" s="391"/>
      <c r="H577" s="388"/>
      <c r="I577" s="394"/>
      <c r="J577" s="394"/>
      <c r="K577" s="396">
        <f t="shared" si="40"/>
        <v>0</v>
      </c>
      <c r="L577" s="411" t="str">
        <f t="shared" si="38"/>
        <v/>
      </c>
      <c r="M577" s="410">
        <f t="shared" si="36"/>
        <v>7</v>
      </c>
    </row>
    <row r="578" s="356" customFormat="1" ht="15.75" spans="1:13">
      <c r="A578" s="392" t="s">
        <v>1485</v>
      </c>
      <c r="B578" s="400" t="s">
        <v>577</v>
      </c>
      <c r="C578" s="395"/>
      <c r="D578" s="395"/>
      <c r="E578" s="396"/>
      <c r="F578" s="387"/>
      <c r="G578" s="391"/>
      <c r="H578" s="388"/>
      <c r="I578" s="394"/>
      <c r="J578" s="394"/>
      <c r="K578" s="396">
        <f t="shared" si="40"/>
        <v>0</v>
      </c>
      <c r="L578" s="411" t="str">
        <f t="shared" si="38"/>
        <v/>
      </c>
      <c r="M578" s="410">
        <f t="shared" si="36"/>
        <v>7</v>
      </c>
    </row>
    <row r="579" s="356" customFormat="1" ht="15.75" spans="1:13">
      <c r="A579" s="392" t="s">
        <v>1486</v>
      </c>
      <c r="B579" s="400" t="s">
        <v>578</v>
      </c>
      <c r="C579" s="395"/>
      <c r="D579" s="395"/>
      <c r="E579" s="396"/>
      <c r="F579" s="387"/>
      <c r="G579" s="391"/>
      <c r="H579" s="388"/>
      <c r="I579" s="394"/>
      <c r="J579" s="394"/>
      <c r="K579" s="396">
        <f t="shared" si="40"/>
        <v>0</v>
      </c>
      <c r="L579" s="411" t="str">
        <f t="shared" si="38"/>
        <v/>
      </c>
      <c r="M579" s="410">
        <f t="shared" si="36"/>
        <v>7</v>
      </c>
    </row>
    <row r="580" s="356" customFormat="1" ht="15.75" spans="1:13">
      <c r="A580" s="392" t="s">
        <v>1487</v>
      </c>
      <c r="B580" s="400" t="s">
        <v>579</v>
      </c>
      <c r="C580" s="395">
        <v>67</v>
      </c>
      <c r="D580" s="395">
        <v>110</v>
      </c>
      <c r="E580" s="396">
        <v>102</v>
      </c>
      <c r="F580" s="397">
        <v>0.927272727272727</v>
      </c>
      <c r="G580" s="395">
        <v>-345</v>
      </c>
      <c r="H580" s="398">
        <v>-0.771812080536913</v>
      </c>
      <c r="I580" s="394">
        <v>10</v>
      </c>
      <c r="J580" s="394">
        <v>10</v>
      </c>
      <c r="K580" s="396">
        <f t="shared" si="40"/>
        <v>-100</v>
      </c>
      <c r="L580" s="411">
        <f t="shared" si="38"/>
        <v>-0.909090909090909</v>
      </c>
      <c r="M580" s="410">
        <f t="shared" si="36"/>
        <v>7</v>
      </c>
    </row>
    <row r="581" s="356" customFormat="1" ht="15.75" spans="1:13">
      <c r="A581" s="401" t="s">
        <v>1488</v>
      </c>
      <c r="B581" s="390" t="s">
        <v>580</v>
      </c>
      <c r="C581" s="413">
        <v>301</v>
      </c>
      <c r="D581" s="413">
        <v>301</v>
      </c>
      <c r="E581" s="413">
        <v>282</v>
      </c>
      <c r="F581" s="387">
        <v>0.93687707641196</v>
      </c>
      <c r="G581" s="391">
        <v>-65</v>
      </c>
      <c r="H581" s="388">
        <v>-0.187319884726225</v>
      </c>
      <c r="I581" s="413">
        <v>1361</v>
      </c>
      <c r="J581" s="413">
        <v>1301</v>
      </c>
      <c r="K581" s="386">
        <f t="shared" si="40"/>
        <v>1000</v>
      </c>
      <c r="L581" s="409">
        <f t="shared" si="38"/>
        <v>3.32225913621262</v>
      </c>
      <c r="M581" s="410">
        <f t="shared" si="36"/>
        <v>5</v>
      </c>
    </row>
    <row r="582" s="356" customFormat="1" ht="15.75" spans="1:13">
      <c r="A582" s="392" t="s">
        <v>1489</v>
      </c>
      <c r="B582" s="400" t="s">
        <v>581</v>
      </c>
      <c r="C582" s="419">
        <v>121</v>
      </c>
      <c r="D582" s="396">
        <v>121</v>
      </c>
      <c r="E582" s="396">
        <v>102</v>
      </c>
      <c r="F582" s="397">
        <v>0.84297520661157</v>
      </c>
      <c r="G582" s="395">
        <v>-8</v>
      </c>
      <c r="H582" s="398">
        <v>-0.0727272727272727</v>
      </c>
      <c r="I582" s="394">
        <v>54</v>
      </c>
      <c r="J582" s="394"/>
      <c r="K582" s="396">
        <f t="shared" si="40"/>
        <v>-121</v>
      </c>
      <c r="L582" s="411">
        <f t="shared" si="38"/>
        <v>-1</v>
      </c>
      <c r="M582" s="410">
        <f t="shared" si="36"/>
        <v>7</v>
      </c>
    </row>
    <row r="583" s="356" customFormat="1" ht="15.75" spans="1:13">
      <c r="A583" s="392" t="s">
        <v>1490</v>
      </c>
      <c r="B583" s="400" t="s">
        <v>582</v>
      </c>
      <c r="C583" s="419">
        <v>180</v>
      </c>
      <c r="D583" s="396">
        <v>180</v>
      </c>
      <c r="E583" s="396">
        <v>180</v>
      </c>
      <c r="F583" s="397">
        <v>1</v>
      </c>
      <c r="G583" s="395">
        <v>-38</v>
      </c>
      <c r="H583" s="398">
        <v>-0.174311926605505</v>
      </c>
      <c r="I583" s="394">
        <v>1301</v>
      </c>
      <c r="J583" s="394">
        <v>1301</v>
      </c>
      <c r="K583" s="396">
        <f t="shared" si="40"/>
        <v>1121</v>
      </c>
      <c r="L583" s="411">
        <f t="shared" si="38"/>
        <v>6.22777777777778</v>
      </c>
      <c r="M583" s="410">
        <f t="shared" si="36"/>
        <v>7</v>
      </c>
    </row>
    <row r="584" s="356" customFormat="1" ht="15.75" spans="1:13">
      <c r="A584" s="392" t="s">
        <v>1491</v>
      </c>
      <c r="B584" s="400" t="s">
        <v>583</v>
      </c>
      <c r="C584" s="419"/>
      <c r="D584" s="396"/>
      <c r="E584" s="396"/>
      <c r="F584" s="397"/>
      <c r="G584" s="395"/>
      <c r="H584" s="398"/>
      <c r="I584" s="394"/>
      <c r="J584" s="394"/>
      <c r="K584" s="396">
        <f t="shared" si="40"/>
        <v>0</v>
      </c>
      <c r="L584" s="411" t="str">
        <f t="shared" si="38"/>
        <v/>
      </c>
      <c r="M584" s="410">
        <f t="shared" si="36"/>
        <v>7</v>
      </c>
    </row>
    <row r="585" s="356" customFormat="1" ht="15.75" spans="1:13">
      <c r="A585" s="392" t="s">
        <v>1492</v>
      </c>
      <c r="B585" s="400" t="s">
        <v>584</v>
      </c>
      <c r="C585" s="419"/>
      <c r="D585" s="396"/>
      <c r="E585" s="396"/>
      <c r="F585" s="397"/>
      <c r="G585" s="395"/>
      <c r="H585" s="398"/>
      <c r="I585" s="394"/>
      <c r="J585" s="394"/>
      <c r="K585" s="396">
        <f t="shared" si="40"/>
        <v>0</v>
      </c>
      <c r="L585" s="411" t="str">
        <f t="shared" si="38"/>
        <v/>
      </c>
      <c r="M585" s="410">
        <f t="shared" si="36"/>
        <v>7</v>
      </c>
    </row>
    <row r="586" s="356" customFormat="1" ht="15.75" spans="1:13">
      <c r="A586" s="392" t="s">
        <v>1493</v>
      </c>
      <c r="B586" s="400" t="s">
        <v>585</v>
      </c>
      <c r="C586" s="419"/>
      <c r="D586" s="396"/>
      <c r="E586" s="396"/>
      <c r="F586" s="397"/>
      <c r="G586" s="395"/>
      <c r="H586" s="398"/>
      <c r="I586" s="394">
        <v>6</v>
      </c>
      <c r="J586" s="394"/>
      <c r="K586" s="396">
        <f t="shared" si="40"/>
        <v>0</v>
      </c>
      <c r="L586" s="411" t="str">
        <f t="shared" si="38"/>
        <v/>
      </c>
      <c r="M586" s="410">
        <f t="shared" si="36"/>
        <v>7</v>
      </c>
    </row>
    <row r="587" s="356" customFormat="1" ht="15.75" spans="1:13">
      <c r="A587" s="392" t="s">
        <v>1494</v>
      </c>
      <c r="B587" s="400" t="s">
        <v>586</v>
      </c>
      <c r="C587" s="419"/>
      <c r="D587" s="396"/>
      <c r="E587" s="396"/>
      <c r="F587" s="397"/>
      <c r="G587" s="395">
        <v>-19</v>
      </c>
      <c r="H587" s="398">
        <v>-1</v>
      </c>
      <c r="I587" s="394"/>
      <c r="J587" s="394"/>
      <c r="K587" s="396">
        <f t="shared" si="40"/>
        <v>0</v>
      </c>
      <c r="L587" s="411" t="str">
        <f t="shared" si="38"/>
        <v/>
      </c>
      <c r="M587" s="410">
        <f t="shared" si="36"/>
        <v>7</v>
      </c>
    </row>
    <row r="588" s="356" customFormat="1" ht="15.75" spans="1:13">
      <c r="A588" s="401" t="s">
        <v>1495</v>
      </c>
      <c r="B588" s="390" t="s">
        <v>587</v>
      </c>
      <c r="C588" s="413">
        <v>671</v>
      </c>
      <c r="D588" s="413">
        <v>984</v>
      </c>
      <c r="E588" s="413">
        <v>980</v>
      </c>
      <c r="F588" s="387">
        <v>0.995934959349594</v>
      </c>
      <c r="G588" s="391">
        <v>980</v>
      </c>
      <c r="H588" s="388"/>
      <c r="I588" s="413">
        <v>144</v>
      </c>
      <c r="J588" s="413">
        <v>0</v>
      </c>
      <c r="K588" s="386">
        <f t="shared" si="40"/>
        <v>-984</v>
      </c>
      <c r="L588" s="409">
        <f t="shared" si="38"/>
        <v>-1</v>
      </c>
      <c r="M588" s="410">
        <f t="shared" si="36"/>
        <v>5</v>
      </c>
    </row>
    <row r="589" s="356" customFormat="1" ht="15.75" spans="1:13">
      <c r="A589" s="392" t="s">
        <v>1496</v>
      </c>
      <c r="B589" s="400" t="s">
        <v>588</v>
      </c>
      <c r="C589" s="419">
        <v>124</v>
      </c>
      <c r="D589" s="395">
        <v>49</v>
      </c>
      <c r="E589" s="396">
        <v>45</v>
      </c>
      <c r="F589" s="397">
        <v>0.918367346938776</v>
      </c>
      <c r="G589" s="395">
        <v>45</v>
      </c>
      <c r="H589" s="388"/>
      <c r="I589" s="394">
        <v>119</v>
      </c>
      <c r="J589" s="394"/>
      <c r="K589" s="396">
        <f t="shared" si="40"/>
        <v>-49</v>
      </c>
      <c r="L589" s="411">
        <f t="shared" si="38"/>
        <v>-1</v>
      </c>
      <c r="M589" s="410">
        <f t="shared" si="36"/>
        <v>7</v>
      </c>
    </row>
    <row r="590" s="356" customFormat="1" ht="15.75" spans="1:13">
      <c r="A590" s="392" t="s">
        <v>1497</v>
      </c>
      <c r="B590" s="400" t="s">
        <v>589</v>
      </c>
      <c r="C590" s="419"/>
      <c r="D590" s="391"/>
      <c r="E590" s="396"/>
      <c r="F590" s="387"/>
      <c r="G590" s="391"/>
      <c r="H590" s="388"/>
      <c r="I590" s="394"/>
      <c r="J590" s="394"/>
      <c r="K590" s="396">
        <f t="shared" si="40"/>
        <v>0</v>
      </c>
      <c r="L590" s="411" t="str">
        <f t="shared" si="38"/>
        <v/>
      </c>
      <c r="M590" s="410">
        <f t="shared" si="36"/>
        <v>7</v>
      </c>
    </row>
    <row r="591" s="356" customFormat="1" ht="15.75" spans="1:13">
      <c r="A591" s="392" t="s">
        <v>1498</v>
      </c>
      <c r="B591" s="400" t="s">
        <v>590</v>
      </c>
      <c r="C591" s="419"/>
      <c r="D591" s="391"/>
      <c r="E591" s="396"/>
      <c r="F591" s="387"/>
      <c r="G591" s="391"/>
      <c r="H591" s="388"/>
      <c r="I591" s="394"/>
      <c r="J591" s="394"/>
      <c r="K591" s="396">
        <f t="shared" si="40"/>
        <v>0</v>
      </c>
      <c r="L591" s="411" t="str">
        <f t="shared" si="38"/>
        <v/>
      </c>
      <c r="M591" s="410">
        <f t="shared" si="36"/>
        <v>7</v>
      </c>
    </row>
    <row r="592" s="356" customFormat="1" ht="15.75" spans="1:13">
      <c r="A592" s="392" t="s">
        <v>1499</v>
      </c>
      <c r="B592" s="400" t="s">
        <v>591</v>
      </c>
      <c r="C592" s="419"/>
      <c r="D592" s="391"/>
      <c r="E592" s="396"/>
      <c r="F592" s="387"/>
      <c r="G592" s="391"/>
      <c r="H592" s="388"/>
      <c r="I592" s="394"/>
      <c r="J592" s="394"/>
      <c r="K592" s="396">
        <f t="shared" si="40"/>
        <v>0</v>
      </c>
      <c r="L592" s="411" t="str">
        <f t="shared" si="38"/>
        <v/>
      </c>
      <c r="M592" s="410">
        <f t="shared" si="36"/>
        <v>7</v>
      </c>
    </row>
    <row r="593" s="356" customFormat="1" ht="15.75" spans="1:13">
      <c r="A593" s="392" t="s">
        <v>1500</v>
      </c>
      <c r="B593" s="400" t="s">
        <v>592</v>
      </c>
      <c r="C593" s="419">
        <v>547</v>
      </c>
      <c r="D593" s="395">
        <v>935</v>
      </c>
      <c r="E593" s="396">
        <v>935</v>
      </c>
      <c r="F593" s="397">
        <v>1</v>
      </c>
      <c r="G593" s="395">
        <v>935</v>
      </c>
      <c r="H593" s="388"/>
      <c r="I593" s="394">
        <v>25</v>
      </c>
      <c r="J593" s="394"/>
      <c r="K593" s="396">
        <f t="shared" si="40"/>
        <v>-935</v>
      </c>
      <c r="L593" s="411">
        <f t="shared" si="38"/>
        <v>-1</v>
      </c>
      <c r="M593" s="410">
        <f t="shared" si="36"/>
        <v>7</v>
      </c>
    </row>
    <row r="594" s="356" customFormat="1" ht="15.75" spans="1:13">
      <c r="A594" s="392" t="s">
        <v>1501</v>
      </c>
      <c r="B594" s="400" t="s">
        <v>593</v>
      </c>
      <c r="C594" s="419">
        <v>0</v>
      </c>
      <c r="D594" s="391"/>
      <c r="E594" s="396"/>
      <c r="F594" s="387"/>
      <c r="G594" s="391"/>
      <c r="H594" s="388"/>
      <c r="I594" s="394"/>
      <c r="J594" s="394"/>
      <c r="K594" s="396">
        <f t="shared" si="40"/>
        <v>0</v>
      </c>
      <c r="L594" s="411" t="str">
        <f t="shared" si="38"/>
        <v/>
      </c>
      <c r="M594" s="410">
        <f t="shared" si="36"/>
        <v>7</v>
      </c>
    </row>
    <row r="595" s="356" customFormat="1" ht="15.75" spans="1:13">
      <c r="A595" s="401" t="s">
        <v>1502</v>
      </c>
      <c r="B595" s="390" t="s">
        <v>594</v>
      </c>
      <c r="C595" s="391">
        <v>0</v>
      </c>
      <c r="D595" s="391">
        <v>0</v>
      </c>
      <c r="E595" s="391"/>
      <c r="F595" s="387"/>
      <c r="G595" s="391"/>
      <c r="H595" s="388" t="e">
        <v>#DIV/0!</v>
      </c>
      <c r="I595" s="391">
        <v>0</v>
      </c>
      <c r="J595" s="391">
        <v>0</v>
      </c>
      <c r="K595" s="386"/>
      <c r="L595" s="409" t="str">
        <f t="shared" si="38"/>
        <v/>
      </c>
      <c r="M595" s="410">
        <f t="shared" si="36"/>
        <v>5</v>
      </c>
    </row>
    <row r="596" s="356" customFormat="1" ht="15.75" spans="1:13">
      <c r="A596" s="392" t="s">
        <v>1503</v>
      </c>
      <c r="B596" s="400" t="s">
        <v>595</v>
      </c>
      <c r="C596" s="395"/>
      <c r="D596" s="395"/>
      <c r="E596" s="396"/>
      <c r="F596" s="387"/>
      <c r="G596" s="391"/>
      <c r="H596" s="388"/>
      <c r="I596" s="394"/>
      <c r="J596" s="394"/>
      <c r="K596" s="396">
        <f t="shared" ref="K596:K600" si="41">IFERROR(J596-D596,"")</f>
        <v>0</v>
      </c>
      <c r="L596" s="411" t="str">
        <f t="shared" si="38"/>
        <v/>
      </c>
      <c r="M596" s="410">
        <f t="shared" si="36"/>
        <v>7</v>
      </c>
    </row>
    <row r="597" s="356" customFormat="1" ht="15.75" spans="1:13">
      <c r="A597" s="392" t="s">
        <v>1504</v>
      </c>
      <c r="B597" s="400" t="s">
        <v>596</v>
      </c>
      <c r="C597" s="395"/>
      <c r="D597" s="395"/>
      <c r="E597" s="396"/>
      <c r="F597" s="387"/>
      <c r="G597" s="391"/>
      <c r="H597" s="388"/>
      <c r="I597" s="394"/>
      <c r="J597" s="394"/>
      <c r="K597" s="396">
        <f t="shared" si="41"/>
        <v>0</v>
      </c>
      <c r="L597" s="411" t="str">
        <f t="shared" si="38"/>
        <v/>
      </c>
      <c r="M597" s="410">
        <f t="shared" si="36"/>
        <v>7</v>
      </c>
    </row>
    <row r="598" s="356" customFormat="1" ht="15.75" spans="1:13">
      <c r="A598" s="392" t="s">
        <v>1505</v>
      </c>
      <c r="B598" s="400" t="s">
        <v>597</v>
      </c>
      <c r="C598" s="395"/>
      <c r="D598" s="395"/>
      <c r="E598" s="396"/>
      <c r="F598" s="387"/>
      <c r="G598" s="391"/>
      <c r="H598" s="388"/>
      <c r="I598" s="394"/>
      <c r="J598" s="394"/>
      <c r="K598" s="396">
        <f t="shared" si="41"/>
        <v>0</v>
      </c>
      <c r="L598" s="411" t="str">
        <f t="shared" si="38"/>
        <v/>
      </c>
      <c r="M598" s="410">
        <f t="shared" si="36"/>
        <v>7</v>
      </c>
    </row>
    <row r="599" s="356" customFormat="1" ht="15.75" spans="1:13">
      <c r="A599" s="392" t="s">
        <v>1506</v>
      </c>
      <c r="B599" s="400" t="s">
        <v>598</v>
      </c>
      <c r="C599" s="395"/>
      <c r="D599" s="395"/>
      <c r="E599" s="396"/>
      <c r="F599" s="387"/>
      <c r="G599" s="391"/>
      <c r="H599" s="388"/>
      <c r="I599" s="394"/>
      <c r="J599" s="394"/>
      <c r="K599" s="396">
        <f t="shared" si="41"/>
        <v>0</v>
      </c>
      <c r="L599" s="411" t="str">
        <f t="shared" si="38"/>
        <v/>
      </c>
      <c r="M599" s="410">
        <f t="shared" si="36"/>
        <v>7</v>
      </c>
    </row>
    <row r="600" s="356" customFormat="1" ht="15.75" spans="1:13">
      <c r="A600" s="392" t="s">
        <v>1507</v>
      </c>
      <c r="B600" s="400" t="s">
        <v>599</v>
      </c>
      <c r="C600" s="395"/>
      <c r="D600" s="395"/>
      <c r="E600" s="396"/>
      <c r="F600" s="387"/>
      <c r="G600" s="391"/>
      <c r="H600" s="398"/>
      <c r="I600" s="394"/>
      <c r="J600" s="394"/>
      <c r="K600" s="396">
        <f t="shared" si="41"/>
        <v>0</v>
      </c>
      <c r="L600" s="411" t="str">
        <f t="shared" si="38"/>
        <v/>
      </c>
      <c r="M600" s="410">
        <f t="shared" ref="M600:M663" si="42">LEN(A600)</f>
        <v>7</v>
      </c>
    </row>
    <row r="601" s="356" customFormat="1" ht="15.75" spans="1:13">
      <c r="A601" s="401" t="s">
        <v>1508</v>
      </c>
      <c r="B601" s="390" t="s">
        <v>600</v>
      </c>
      <c r="C601" s="413"/>
      <c r="D601" s="391"/>
      <c r="E601" s="386"/>
      <c r="F601" s="387"/>
      <c r="G601" s="391"/>
      <c r="H601" s="388"/>
      <c r="I601" s="413"/>
      <c r="J601" s="413"/>
      <c r="K601" s="386"/>
      <c r="L601" s="409" t="str">
        <f t="shared" si="38"/>
        <v/>
      </c>
      <c r="M601" s="410">
        <f t="shared" si="42"/>
        <v>5</v>
      </c>
    </row>
    <row r="602" s="356" customFormat="1" ht="15.75" spans="1:13">
      <c r="A602" s="401" t="s">
        <v>1509</v>
      </c>
      <c r="B602" s="390" t="s">
        <v>601</v>
      </c>
      <c r="C602" s="413"/>
      <c r="D602" s="391"/>
      <c r="E602" s="386"/>
      <c r="F602" s="387"/>
      <c r="G602" s="391"/>
      <c r="H602" s="388"/>
      <c r="I602" s="413"/>
      <c r="J602" s="413"/>
      <c r="K602" s="386"/>
      <c r="L602" s="409" t="str">
        <f t="shared" si="38"/>
        <v/>
      </c>
      <c r="M602" s="410">
        <f t="shared" si="42"/>
        <v>5</v>
      </c>
    </row>
    <row r="603" s="356" customFormat="1" ht="15.75" spans="1:13">
      <c r="A603" s="401" t="s">
        <v>1510</v>
      </c>
      <c r="B603" s="390" t="s">
        <v>602</v>
      </c>
      <c r="C603" s="413"/>
      <c r="D603" s="391"/>
      <c r="E603" s="386"/>
      <c r="F603" s="387"/>
      <c r="G603" s="391"/>
      <c r="H603" s="388"/>
      <c r="I603" s="413"/>
      <c r="J603" s="413"/>
      <c r="K603" s="386"/>
      <c r="L603" s="409" t="str">
        <f t="shared" si="38"/>
        <v/>
      </c>
      <c r="M603" s="410">
        <f t="shared" si="42"/>
        <v>5</v>
      </c>
    </row>
    <row r="604" s="356" customFormat="1" ht="15.75" spans="1:13">
      <c r="A604" s="401" t="s">
        <v>1511</v>
      </c>
      <c r="B604" s="390" t="s">
        <v>603</v>
      </c>
      <c r="C604" s="413">
        <v>30</v>
      </c>
      <c r="D604" s="391">
        <v>149</v>
      </c>
      <c r="E604" s="413">
        <v>141</v>
      </c>
      <c r="F604" s="387">
        <v>0.946308724832215</v>
      </c>
      <c r="G604" s="391">
        <v>-118</v>
      </c>
      <c r="H604" s="388"/>
      <c r="I604" s="413">
        <v>0</v>
      </c>
      <c r="J604" s="413">
        <v>0</v>
      </c>
      <c r="K604" s="386">
        <f t="shared" ref="K604:K611" si="43">IFERROR(J604-D604,"")</f>
        <v>-149</v>
      </c>
      <c r="L604" s="409">
        <f t="shared" si="38"/>
        <v>-1</v>
      </c>
      <c r="M604" s="410">
        <f t="shared" si="42"/>
        <v>5</v>
      </c>
    </row>
    <row r="605" s="356" customFormat="1" ht="15.75" spans="1:13">
      <c r="A605" s="401" t="s">
        <v>1512</v>
      </c>
      <c r="B605" s="422" t="s">
        <v>604</v>
      </c>
      <c r="C605" s="419">
        <v>30</v>
      </c>
      <c r="D605" s="395">
        <v>149</v>
      </c>
      <c r="E605" s="396">
        <v>141</v>
      </c>
      <c r="F605" s="387">
        <v>0.946308724832215</v>
      </c>
      <c r="G605" s="391">
        <v>-118</v>
      </c>
      <c r="H605" s="388"/>
      <c r="I605" s="394">
        <v>0</v>
      </c>
      <c r="J605" s="419"/>
      <c r="K605" s="386">
        <f t="shared" si="43"/>
        <v>-149</v>
      </c>
      <c r="L605" s="409">
        <f t="shared" si="38"/>
        <v>-1</v>
      </c>
      <c r="M605" s="410">
        <f t="shared" si="42"/>
        <v>7</v>
      </c>
    </row>
    <row r="606" s="356" customFormat="1" ht="15.75" spans="1:13">
      <c r="A606" s="401" t="s">
        <v>1513</v>
      </c>
      <c r="B606" s="390" t="s">
        <v>605</v>
      </c>
      <c r="C606" s="413"/>
      <c r="D606" s="395"/>
      <c r="E606" s="386"/>
      <c r="F606" s="387"/>
      <c r="G606" s="391"/>
      <c r="H606" s="388"/>
      <c r="I606" s="413"/>
      <c r="J606" s="413"/>
      <c r="K606" s="386"/>
      <c r="L606" s="409" t="str">
        <f t="shared" si="38"/>
        <v/>
      </c>
      <c r="M606" s="410">
        <f t="shared" si="42"/>
        <v>5</v>
      </c>
    </row>
    <row r="607" s="356" customFormat="1" ht="15.75" spans="1:13">
      <c r="A607" s="392" t="s">
        <v>1514</v>
      </c>
      <c r="B607" s="400" t="s">
        <v>606</v>
      </c>
      <c r="C607" s="413"/>
      <c r="D607" s="391"/>
      <c r="E607" s="396"/>
      <c r="F607" s="387"/>
      <c r="G607" s="391"/>
      <c r="H607" s="388"/>
      <c r="I607" s="394"/>
      <c r="J607" s="394"/>
      <c r="K607" s="396">
        <f t="shared" si="43"/>
        <v>0</v>
      </c>
      <c r="L607" s="411" t="str">
        <f t="shared" si="38"/>
        <v/>
      </c>
      <c r="M607" s="410">
        <f t="shared" si="42"/>
        <v>7</v>
      </c>
    </row>
    <row r="608" s="356" customFormat="1" ht="15.75" spans="1:13">
      <c r="A608" s="392" t="s">
        <v>1515</v>
      </c>
      <c r="B608" s="400" t="s">
        <v>607</v>
      </c>
      <c r="C608" s="413"/>
      <c r="D608" s="391"/>
      <c r="E608" s="396"/>
      <c r="F608" s="387"/>
      <c r="G608" s="391"/>
      <c r="H608" s="388"/>
      <c r="I608" s="394"/>
      <c r="J608" s="394"/>
      <c r="K608" s="396">
        <f t="shared" si="43"/>
        <v>0</v>
      </c>
      <c r="L608" s="411" t="str">
        <f t="shared" ref="L608:L671" si="44">IFERROR(K608/D608,"")</f>
        <v/>
      </c>
      <c r="M608" s="410">
        <f t="shared" si="42"/>
        <v>7</v>
      </c>
    </row>
    <row r="609" s="356" customFormat="1" ht="15.75" spans="1:13">
      <c r="A609" s="392" t="s">
        <v>1516</v>
      </c>
      <c r="B609" s="400" t="s">
        <v>608</v>
      </c>
      <c r="C609" s="413"/>
      <c r="D609" s="391"/>
      <c r="E609" s="396"/>
      <c r="F609" s="387"/>
      <c r="G609" s="391"/>
      <c r="H609" s="388"/>
      <c r="I609" s="394"/>
      <c r="J609" s="394"/>
      <c r="K609" s="396">
        <f t="shared" si="43"/>
        <v>0</v>
      </c>
      <c r="L609" s="411" t="str">
        <f t="shared" si="44"/>
        <v/>
      </c>
      <c r="M609" s="410">
        <f t="shared" si="42"/>
        <v>7</v>
      </c>
    </row>
    <row r="610" s="356" customFormat="1" ht="15.75" spans="1:13">
      <c r="A610" s="392" t="s">
        <v>1517</v>
      </c>
      <c r="B610" s="400" t="s">
        <v>609</v>
      </c>
      <c r="C610" s="413"/>
      <c r="D610" s="391"/>
      <c r="E610" s="396"/>
      <c r="F610" s="387"/>
      <c r="G610" s="391"/>
      <c r="H610" s="388"/>
      <c r="I610" s="394"/>
      <c r="J610" s="394"/>
      <c r="K610" s="396">
        <f t="shared" si="43"/>
        <v>0</v>
      </c>
      <c r="L610" s="411" t="str">
        <f t="shared" si="44"/>
        <v/>
      </c>
      <c r="M610" s="410">
        <f t="shared" si="42"/>
        <v>7</v>
      </c>
    </row>
    <row r="611" s="356" customFormat="1" ht="15.75" spans="1:13">
      <c r="A611" s="392" t="s">
        <v>1518</v>
      </c>
      <c r="B611" s="400" t="s">
        <v>610</v>
      </c>
      <c r="C611" s="413"/>
      <c r="D611" s="391"/>
      <c r="E611" s="396"/>
      <c r="F611" s="387"/>
      <c r="G611" s="391"/>
      <c r="H611" s="388"/>
      <c r="I611" s="394"/>
      <c r="J611" s="394"/>
      <c r="K611" s="396">
        <f t="shared" si="43"/>
        <v>0</v>
      </c>
      <c r="L611" s="411" t="str">
        <f t="shared" si="44"/>
        <v/>
      </c>
      <c r="M611" s="410">
        <f t="shared" si="42"/>
        <v>7</v>
      </c>
    </row>
    <row r="612" s="356" customFormat="1" ht="15.75" spans="1:13">
      <c r="A612" s="401" t="s">
        <v>1519</v>
      </c>
      <c r="B612" s="390" t="s">
        <v>611</v>
      </c>
      <c r="C612" s="413"/>
      <c r="D612" s="391"/>
      <c r="E612" s="386"/>
      <c r="F612" s="387"/>
      <c r="G612" s="391"/>
      <c r="H612" s="388"/>
      <c r="I612" s="413"/>
      <c r="J612" s="413"/>
      <c r="K612" s="386"/>
      <c r="L612" s="409" t="str">
        <f t="shared" si="44"/>
        <v/>
      </c>
      <c r="M612" s="410">
        <f t="shared" si="42"/>
        <v>5</v>
      </c>
    </row>
    <row r="613" s="356" customFormat="1" ht="15.75" spans="1:13">
      <c r="A613" s="401" t="s">
        <v>1520</v>
      </c>
      <c r="B613" s="390" t="s">
        <v>612</v>
      </c>
      <c r="C613" s="413"/>
      <c r="D613" s="391"/>
      <c r="E613" s="386"/>
      <c r="F613" s="387"/>
      <c r="G613" s="391"/>
      <c r="H613" s="388"/>
      <c r="I613" s="413"/>
      <c r="J613" s="413"/>
      <c r="K613" s="386"/>
      <c r="L613" s="409" t="str">
        <f t="shared" si="44"/>
        <v/>
      </c>
      <c r="M613" s="410">
        <f t="shared" si="42"/>
        <v>5</v>
      </c>
    </row>
    <row r="614" s="356" customFormat="1" ht="15.75" spans="1:13">
      <c r="A614" s="401" t="s">
        <v>1521</v>
      </c>
      <c r="B614" s="390" t="s">
        <v>613</v>
      </c>
      <c r="C614" s="413"/>
      <c r="D614" s="423"/>
      <c r="E614" s="386"/>
      <c r="F614" s="387"/>
      <c r="G614" s="391"/>
      <c r="H614" s="388"/>
      <c r="I614" s="413"/>
      <c r="J614" s="413"/>
      <c r="K614" s="386"/>
      <c r="L614" s="409" t="str">
        <f t="shared" si="44"/>
        <v/>
      </c>
      <c r="M614" s="410">
        <f t="shared" si="42"/>
        <v>5</v>
      </c>
    </row>
    <row r="615" s="356" customFormat="1" ht="15.75" spans="1:13">
      <c r="A615" s="401" t="s">
        <v>1522</v>
      </c>
      <c r="B615" s="390" t="s">
        <v>614</v>
      </c>
      <c r="C615" s="413"/>
      <c r="D615" s="413">
        <v>121</v>
      </c>
      <c r="E615" s="413">
        <v>100</v>
      </c>
      <c r="F615" s="387">
        <v>0.826446280991736</v>
      </c>
      <c r="G615" s="391">
        <v>98</v>
      </c>
      <c r="H615" s="388">
        <v>49</v>
      </c>
      <c r="I615" s="413"/>
      <c r="J615" s="413"/>
      <c r="K615" s="386"/>
      <c r="L615" s="409">
        <f t="shared" si="44"/>
        <v>0</v>
      </c>
      <c r="M615" s="410">
        <f t="shared" si="42"/>
        <v>5</v>
      </c>
    </row>
    <row r="616" s="193" customFormat="1" ht="15.75" spans="1:13">
      <c r="A616" s="392" t="s">
        <v>1523</v>
      </c>
      <c r="B616" s="400" t="s">
        <v>615</v>
      </c>
      <c r="C616" s="419"/>
      <c r="D616" s="395">
        <v>121</v>
      </c>
      <c r="E616" s="396">
        <v>100</v>
      </c>
      <c r="F616" s="397">
        <v>0.826446280991736</v>
      </c>
      <c r="G616" s="395">
        <v>98</v>
      </c>
      <c r="H616" s="398">
        <v>49</v>
      </c>
      <c r="I616" s="394"/>
      <c r="J616" s="394"/>
      <c r="K616" s="396">
        <f t="shared" ref="K616:K635" si="45">IFERROR(J616-D616,"")</f>
        <v>-121</v>
      </c>
      <c r="L616" s="411">
        <f t="shared" si="44"/>
        <v>-1</v>
      </c>
      <c r="M616" s="410">
        <f t="shared" si="42"/>
        <v>7</v>
      </c>
    </row>
    <row r="617" s="210" customFormat="1" ht="15.75" spans="1:13">
      <c r="A617" s="417" t="s">
        <v>1524</v>
      </c>
      <c r="B617" s="385" t="s">
        <v>616</v>
      </c>
      <c r="C617" s="386">
        <v>7369</v>
      </c>
      <c r="D617" s="386">
        <v>15481</v>
      </c>
      <c r="E617" s="386">
        <v>15277</v>
      </c>
      <c r="F617" s="387">
        <v>0.986822556682385</v>
      </c>
      <c r="G617" s="391">
        <v>2794</v>
      </c>
      <c r="H617" s="388">
        <v>0.223824401185612</v>
      </c>
      <c r="I617" s="386">
        <v>3144</v>
      </c>
      <c r="J617" s="386">
        <v>921</v>
      </c>
      <c r="K617" s="386">
        <f t="shared" si="45"/>
        <v>-14560</v>
      </c>
      <c r="L617" s="409">
        <f t="shared" si="44"/>
        <v>-0.94050771913959</v>
      </c>
      <c r="M617" s="410">
        <f t="shared" si="42"/>
        <v>3</v>
      </c>
    </row>
    <row r="618" s="356" customFormat="1" ht="15.75" spans="1:13">
      <c r="A618" s="401" t="s">
        <v>1525</v>
      </c>
      <c r="B618" s="390" t="s">
        <v>617</v>
      </c>
      <c r="C618" s="391">
        <v>891</v>
      </c>
      <c r="D618" s="391">
        <v>1099</v>
      </c>
      <c r="E618" s="391">
        <v>1062</v>
      </c>
      <c r="F618" s="387">
        <v>0.966333030027298</v>
      </c>
      <c r="G618" s="391">
        <v>143</v>
      </c>
      <c r="H618" s="388">
        <v>0.155603917301415</v>
      </c>
      <c r="I618" s="391">
        <v>827</v>
      </c>
      <c r="J618" s="391">
        <v>17</v>
      </c>
      <c r="K618" s="386">
        <f t="shared" si="45"/>
        <v>-1082</v>
      </c>
      <c r="L618" s="409">
        <f t="shared" si="44"/>
        <v>-0.984531392174704</v>
      </c>
      <c r="M618" s="410">
        <f t="shared" si="42"/>
        <v>5</v>
      </c>
    </row>
    <row r="619" s="356" customFormat="1" ht="15.75" spans="1:13">
      <c r="A619" s="392" t="s">
        <v>1526</v>
      </c>
      <c r="B619" s="400" t="s">
        <v>153</v>
      </c>
      <c r="C619" s="395">
        <v>170</v>
      </c>
      <c r="D619" s="396">
        <v>168</v>
      </c>
      <c r="E619" s="396">
        <v>154</v>
      </c>
      <c r="F619" s="397">
        <v>0.916666666666667</v>
      </c>
      <c r="G619" s="395">
        <v>-51</v>
      </c>
      <c r="H619" s="398">
        <v>-0.248780487804878</v>
      </c>
      <c r="I619" s="394">
        <v>142</v>
      </c>
      <c r="J619" s="394"/>
      <c r="K619" s="396">
        <f t="shared" si="45"/>
        <v>-168</v>
      </c>
      <c r="L619" s="411">
        <f t="shared" si="44"/>
        <v>-1</v>
      </c>
      <c r="M619" s="410">
        <f t="shared" si="42"/>
        <v>7</v>
      </c>
    </row>
    <row r="620" s="356" customFormat="1" ht="15.75" spans="1:13">
      <c r="A620" s="392" t="s">
        <v>1527</v>
      </c>
      <c r="B620" s="400" t="s">
        <v>154</v>
      </c>
      <c r="C620" s="395">
        <v>22</v>
      </c>
      <c r="D620" s="396">
        <v>95</v>
      </c>
      <c r="E620" s="396">
        <v>95</v>
      </c>
      <c r="F620" s="397">
        <v>1</v>
      </c>
      <c r="G620" s="395">
        <v>66</v>
      </c>
      <c r="H620" s="398">
        <v>2.27586206896552</v>
      </c>
      <c r="I620" s="394">
        <v>58</v>
      </c>
      <c r="J620" s="394"/>
      <c r="K620" s="396">
        <f t="shared" si="45"/>
        <v>-95</v>
      </c>
      <c r="L620" s="411">
        <f t="shared" si="44"/>
        <v>-1</v>
      </c>
      <c r="M620" s="410">
        <f t="shared" si="42"/>
        <v>7</v>
      </c>
    </row>
    <row r="621" s="356" customFormat="1" ht="15.75" spans="1:13">
      <c r="A621" s="392" t="s">
        <v>1528</v>
      </c>
      <c r="B621" s="400" t="s">
        <v>155</v>
      </c>
      <c r="C621" s="395"/>
      <c r="D621" s="396"/>
      <c r="E621" s="396"/>
      <c r="F621" s="397"/>
      <c r="G621" s="395">
        <v>0</v>
      </c>
      <c r="H621" s="398"/>
      <c r="I621" s="394"/>
      <c r="J621" s="394"/>
      <c r="K621" s="396">
        <f t="shared" si="45"/>
        <v>0</v>
      </c>
      <c r="L621" s="411" t="str">
        <f t="shared" si="44"/>
        <v/>
      </c>
      <c r="M621" s="410">
        <f t="shared" si="42"/>
        <v>7</v>
      </c>
    </row>
    <row r="622" s="356" customFormat="1" ht="15.75" spans="1:13">
      <c r="A622" s="392" t="s">
        <v>1529</v>
      </c>
      <c r="B622" s="400" t="s">
        <v>618</v>
      </c>
      <c r="C622" s="395">
        <v>335</v>
      </c>
      <c r="D622" s="396">
        <v>335</v>
      </c>
      <c r="E622" s="396">
        <v>329</v>
      </c>
      <c r="F622" s="397">
        <v>0.982089552238806</v>
      </c>
      <c r="G622" s="395">
        <v>-18</v>
      </c>
      <c r="H622" s="398">
        <v>-0.0518731988472622</v>
      </c>
      <c r="I622" s="394">
        <v>399</v>
      </c>
      <c r="J622" s="394">
        <v>2</v>
      </c>
      <c r="K622" s="396">
        <f t="shared" si="45"/>
        <v>-333</v>
      </c>
      <c r="L622" s="411">
        <f t="shared" si="44"/>
        <v>-0.994029850746269</v>
      </c>
      <c r="M622" s="410">
        <f t="shared" si="42"/>
        <v>7</v>
      </c>
    </row>
    <row r="623" s="356" customFormat="1" ht="15.75" spans="1:13">
      <c r="A623" s="392" t="s">
        <v>1530</v>
      </c>
      <c r="B623" s="400" t="s">
        <v>619</v>
      </c>
      <c r="C623" s="395">
        <v>63</v>
      </c>
      <c r="D623" s="396">
        <v>50</v>
      </c>
      <c r="E623" s="396">
        <v>50</v>
      </c>
      <c r="F623" s="397">
        <v>1</v>
      </c>
      <c r="G623" s="395">
        <v>33</v>
      </c>
      <c r="H623" s="398">
        <v>1.94117647058824</v>
      </c>
      <c r="I623" s="394">
        <v>57</v>
      </c>
      <c r="J623" s="394"/>
      <c r="K623" s="396">
        <f t="shared" si="45"/>
        <v>-50</v>
      </c>
      <c r="L623" s="411">
        <f t="shared" si="44"/>
        <v>-1</v>
      </c>
      <c r="M623" s="410">
        <f t="shared" si="42"/>
        <v>7</v>
      </c>
    </row>
    <row r="624" s="356" customFormat="1" ht="15.75" spans="1:13">
      <c r="A624" s="392" t="s">
        <v>1531</v>
      </c>
      <c r="B624" s="400" t="s">
        <v>620</v>
      </c>
      <c r="C624" s="395"/>
      <c r="D624" s="396"/>
      <c r="E624" s="396"/>
      <c r="F624" s="397"/>
      <c r="G624" s="395">
        <v>0</v>
      </c>
      <c r="H624" s="398"/>
      <c r="I624" s="394"/>
      <c r="J624" s="394"/>
      <c r="K624" s="396">
        <f t="shared" si="45"/>
        <v>0</v>
      </c>
      <c r="L624" s="411" t="str">
        <f t="shared" si="44"/>
        <v/>
      </c>
      <c r="M624" s="410">
        <f t="shared" si="42"/>
        <v>7</v>
      </c>
    </row>
    <row r="625" s="356" customFormat="1" ht="15.75" spans="1:13">
      <c r="A625" s="392" t="s">
        <v>1532</v>
      </c>
      <c r="B625" s="400" t="s">
        <v>621</v>
      </c>
      <c r="C625" s="395"/>
      <c r="D625" s="396"/>
      <c r="E625" s="396"/>
      <c r="F625" s="397"/>
      <c r="G625" s="395">
        <v>0</v>
      </c>
      <c r="H625" s="398"/>
      <c r="I625" s="394"/>
      <c r="J625" s="394"/>
      <c r="K625" s="396">
        <f t="shared" si="45"/>
        <v>0</v>
      </c>
      <c r="L625" s="411" t="str">
        <f t="shared" si="44"/>
        <v/>
      </c>
      <c r="M625" s="410">
        <f t="shared" si="42"/>
        <v>7</v>
      </c>
    </row>
    <row r="626" s="356" customFormat="1" ht="15.75" spans="1:13">
      <c r="A626" s="392" t="s">
        <v>1533</v>
      </c>
      <c r="B626" s="400" t="s">
        <v>622</v>
      </c>
      <c r="C626" s="395">
        <v>100</v>
      </c>
      <c r="D626" s="396">
        <v>125</v>
      </c>
      <c r="E626" s="396">
        <v>125</v>
      </c>
      <c r="F626" s="397">
        <v>1</v>
      </c>
      <c r="G626" s="395">
        <v>41</v>
      </c>
      <c r="H626" s="398">
        <v>0.488095238095238</v>
      </c>
      <c r="I626" s="394">
        <v>116</v>
      </c>
      <c r="J626" s="394"/>
      <c r="K626" s="396">
        <f t="shared" si="45"/>
        <v>-125</v>
      </c>
      <c r="L626" s="411">
        <f t="shared" si="44"/>
        <v>-1</v>
      </c>
      <c r="M626" s="410">
        <f t="shared" si="42"/>
        <v>7</v>
      </c>
    </row>
    <row r="627" s="356" customFormat="1" ht="15.75" spans="1:13">
      <c r="A627" s="392" t="s">
        <v>1534</v>
      </c>
      <c r="B627" s="400" t="s">
        <v>623</v>
      </c>
      <c r="C627" s="395"/>
      <c r="D627" s="396"/>
      <c r="E627" s="396"/>
      <c r="F627" s="397"/>
      <c r="G627" s="395">
        <v>0</v>
      </c>
      <c r="H627" s="398"/>
      <c r="I627" s="394"/>
      <c r="J627" s="394"/>
      <c r="K627" s="396">
        <f t="shared" si="45"/>
        <v>0</v>
      </c>
      <c r="L627" s="411" t="str">
        <f t="shared" si="44"/>
        <v/>
      </c>
      <c r="M627" s="410">
        <f t="shared" si="42"/>
        <v>7</v>
      </c>
    </row>
    <row r="628" s="356" customFormat="1" ht="15.75" spans="1:13">
      <c r="A628" s="392" t="s">
        <v>1535</v>
      </c>
      <c r="B628" s="400" t="s">
        <v>624</v>
      </c>
      <c r="C628" s="395">
        <v>201</v>
      </c>
      <c r="D628" s="396">
        <v>326</v>
      </c>
      <c r="E628" s="396">
        <v>309</v>
      </c>
      <c r="F628" s="397">
        <v>0.947852760736196</v>
      </c>
      <c r="G628" s="395">
        <v>72</v>
      </c>
      <c r="H628" s="398">
        <v>0.30379746835443</v>
      </c>
      <c r="I628" s="394">
        <v>55</v>
      </c>
      <c r="J628" s="394">
        <v>15</v>
      </c>
      <c r="K628" s="396">
        <f t="shared" si="45"/>
        <v>-311</v>
      </c>
      <c r="L628" s="411">
        <f t="shared" si="44"/>
        <v>-0.95398773006135</v>
      </c>
      <c r="M628" s="410">
        <f t="shared" si="42"/>
        <v>7</v>
      </c>
    </row>
    <row r="629" s="356" customFormat="1" ht="15.75" spans="1:13">
      <c r="A629" s="401" t="s">
        <v>1536</v>
      </c>
      <c r="B629" s="390" t="s">
        <v>625</v>
      </c>
      <c r="C629" s="391">
        <v>200</v>
      </c>
      <c r="D629" s="391">
        <v>200</v>
      </c>
      <c r="E629" s="391">
        <v>200</v>
      </c>
      <c r="F629" s="387">
        <v>1</v>
      </c>
      <c r="G629" s="391">
        <v>188</v>
      </c>
      <c r="H629" s="388">
        <v>15.6666666666667</v>
      </c>
      <c r="I629" s="391">
        <v>0</v>
      </c>
      <c r="J629" s="391"/>
      <c r="K629" s="386">
        <f t="shared" si="45"/>
        <v>-200</v>
      </c>
      <c r="L629" s="409">
        <f t="shared" si="44"/>
        <v>-1</v>
      </c>
      <c r="M629" s="410">
        <f t="shared" si="42"/>
        <v>5</v>
      </c>
    </row>
    <row r="630" s="193" customFormat="1" ht="15.75" spans="1:13">
      <c r="A630" s="392" t="s">
        <v>1537</v>
      </c>
      <c r="B630" s="400" t="s">
        <v>626</v>
      </c>
      <c r="C630" s="395">
        <v>200</v>
      </c>
      <c r="D630" s="395">
        <v>200</v>
      </c>
      <c r="E630" s="396">
        <v>200</v>
      </c>
      <c r="F630" s="397">
        <v>1</v>
      </c>
      <c r="G630" s="395">
        <v>188</v>
      </c>
      <c r="H630" s="398">
        <v>15.6666666666667</v>
      </c>
      <c r="I630" s="394"/>
      <c r="J630" s="394"/>
      <c r="K630" s="396">
        <f t="shared" si="45"/>
        <v>-200</v>
      </c>
      <c r="L630" s="411">
        <f t="shared" si="44"/>
        <v>-1</v>
      </c>
      <c r="M630" s="410">
        <f t="shared" si="42"/>
        <v>7</v>
      </c>
    </row>
    <row r="631" s="356" customFormat="1" ht="15.75" spans="1:13">
      <c r="A631" s="401" t="s">
        <v>1538</v>
      </c>
      <c r="B631" s="390" t="s">
        <v>627</v>
      </c>
      <c r="C631" s="391">
        <v>2019</v>
      </c>
      <c r="D631" s="391">
        <v>8511</v>
      </c>
      <c r="E631" s="391">
        <v>8462</v>
      </c>
      <c r="F631" s="387">
        <v>0.994242744683351</v>
      </c>
      <c r="G631" s="391">
        <v>1293</v>
      </c>
      <c r="H631" s="388">
        <v>0.180359882828846</v>
      </c>
      <c r="I631" s="391">
        <v>542</v>
      </c>
      <c r="J631" s="391">
        <v>457</v>
      </c>
      <c r="K631" s="386">
        <f t="shared" si="45"/>
        <v>-8054</v>
      </c>
      <c r="L631" s="409">
        <f t="shared" si="44"/>
        <v>-0.946304782046763</v>
      </c>
      <c r="M631" s="410">
        <f t="shared" si="42"/>
        <v>5</v>
      </c>
    </row>
    <row r="632" s="356" customFormat="1" ht="15.75" spans="1:13">
      <c r="A632" s="392" t="s">
        <v>1539</v>
      </c>
      <c r="B632" s="400" t="s">
        <v>628</v>
      </c>
      <c r="C632" s="395">
        <v>1384</v>
      </c>
      <c r="D632" s="395">
        <v>5126</v>
      </c>
      <c r="E632" s="396">
        <v>5086</v>
      </c>
      <c r="F632" s="397">
        <v>0.99219664455716</v>
      </c>
      <c r="G632" s="395">
        <v>585</v>
      </c>
      <c r="H632" s="398">
        <v>0.129971117529438</v>
      </c>
      <c r="I632" s="394">
        <v>443</v>
      </c>
      <c r="J632" s="394">
        <v>443</v>
      </c>
      <c r="K632" s="396">
        <f t="shared" si="45"/>
        <v>-4683</v>
      </c>
      <c r="L632" s="411">
        <f t="shared" si="44"/>
        <v>-0.913577838470542</v>
      </c>
      <c r="M632" s="410">
        <f t="shared" si="42"/>
        <v>7</v>
      </c>
    </row>
    <row r="633" s="356" customFormat="1" ht="15.75" spans="1:13">
      <c r="A633" s="392" t="s">
        <v>1540</v>
      </c>
      <c r="B633" s="400" t="s">
        <v>629</v>
      </c>
      <c r="C633" s="395">
        <v>635</v>
      </c>
      <c r="D633" s="395">
        <v>3385</v>
      </c>
      <c r="E633" s="396">
        <v>3376</v>
      </c>
      <c r="F633" s="397">
        <v>0.997341211225997</v>
      </c>
      <c r="G633" s="395">
        <v>708</v>
      </c>
      <c r="H633" s="398">
        <v>0.265367316341829</v>
      </c>
      <c r="I633" s="394">
        <v>99</v>
      </c>
      <c r="J633" s="394">
        <v>14</v>
      </c>
      <c r="K633" s="396">
        <f t="shared" si="45"/>
        <v>-3371</v>
      </c>
      <c r="L633" s="411">
        <f t="shared" si="44"/>
        <v>-0.995864106351551</v>
      </c>
      <c r="M633" s="410">
        <f t="shared" si="42"/>
        <v>7</v>
      </c>
    </row>
    <row r="634" s="356" customFormat="1" ht="15.75" spans="1:13">
      <c r="A634" s="401" t="s">
        <v>1541</v>
      </c>
      <c r="B634" s="390" t="s">
        <v>630</v>
      </c>
      <c r="C634" s="391">
        <v>4035</v>
      </c>
      <c r="D634" s="391">
        <v>4566</v>
      </c>
      <c r="E634" s="391">
        <v>4542</v>
      </c>
      <c r="F634" s="387">
        <v>0.994743758212878</v>
      </c>
      <c r="G634" s="391">
        <v>1446</v>
      </c>
      <c r="H634" s="388">
        <v>0.467054263565891</v>
      </c>
      <c r="I634" s="391">
        <v>1766</v>
      </c>
      <c r="J634" s="391">
        <v>438</v>
      </c>
      <c r="K634" s="386">
        <f t="shared" si="45"/>
        <v>-4128</v>
      </c>
      <c r="L634" s="409">
        <f t="shared" si="44"/>
        <v>-0.90407358738502</v>
      </c>
      <c r="M634" s="410">
        <f t="shared" si="42"/>
        <v>5</v>
      </c>
    </row>
    <row r="635" s="193" customFormat="1" ht="15.75" spans="1:13">
      <c r="A635" s="392" t="s">
        <v>1542</v>
      </c>
      <c r="B635" s="400" t="s">
        <v>631</v>
      </c>
      <c r="C635" s="395">
        <v>4035</v>
      </c>
      <c r="D635" s="395">
        <v>4566</v>
      </c>
      <c r="E635" s="396">
        <v>4542</v>
      </c>
      <c r="F635" s="397">
        <v>0.994743758212878</v>
      </c>
      <c r="G635" s="395">
        <v>1446</v>
      </c>
      <c r="H635" s="398">
        <v>0.467054263565891</v>
      </c>
      <c r="I635" s="394">
        <v>1766</v>
      </c>
      <c r="J635" s="394">
        <v>438</v>
      </c>
      <c r="K635" s="396">
        <f t="shared" si="45"/>
        <v>-4128</v>
      </c>
      <c r="L635" s="411">
        <f t="shared" si="44"/>
        <v>-0.90407358738502</v>
      </c>
      <c r="M635" s="410">
        <f t="shared" si="42"/>
        <v>7</v>
      </c>
    </row>
    <row r="636" s="356" customFormat="1" ht="15.75" spans="1:13">
      <c r="A636" s="401" t="s">
        <v>1543</v>
      </c>
      <c r="B636" s="390" t="s">
        <v>632</v>
      </c>
      <c r="C636" s="413"/>
      <c r="D636" s="391"/>
      <c r="E636" s="386"/>
      <c r="F636" s="387"/>
      <c r="G636" s="391">
        <v>0</v>
      </c>
      <c r="H636" s="388"/>
      <c r="I636" s="413"/>
      <c r="J636" s="413"/>
      <c r="K636" s="386"/>
      <c r="L636" s="409" t="str">
        <f t="shared" si="44"/>
        <v/>
      </c>
      <c r="M636" s="410">
        <f t="shared" si="42"/>
        <v>5</v>
      </c>
    </row>
    <row r="637" s="356" customFormat="1" ht="15.75" spans="1:13">
      <c r="A637" s="392" t="s">
        <v>1544</v>
      </c>
      <c r="B637" s="400" t="s">
        <v>633</v>
      </c>
      <c r="C637" s="413"/>
      <c r="D637" s="391"/>
      <c r="E637" s="396"/>
      <c r="F637" s="387"/>
      <c r="G637" s="391">
        <v>0</v>
      </c>
      <c r="H637" s="388"/>
      <c r="I637" s="394"/>
      <c r="J637" s="394"/>
      <c r="K637" s="396">
        <f t="shared" ref="K637:K700" si="46">IFERROR(J637-D637,"")</f>
        <v>0</v>
      </c>
      <c r="L637" s="411" t="str">
        <f t="shared" si="44"/>
        <v/>
      </c>
      <c r="M637" s="410">
        <f t="shared" si="42"/>
        <v>7</v>
      </c>
    </row>
    <row r="638" s="356" customFormat="1" ht="15.75" spans="1:13">
      <c r="A638" s="401" t="s">
        <v>1545</v>
      </c>
      <c r="B638" s="390" t="s">
        <v>634</v>
      </c>
      <c r="C638" s="413">
        <v>224</v>
      </c>
      <c r="D638" s="413">
        <v>1105</v>
      </c>
      <c r="E638" s="413">
        <v>1011</v>
      </c>
      <c r="F638" s="387">
        <v>0.914932126696833</v>
      </c>
      <c r="G638" s="391">
        <v>-276</v>
      </c>
      <c r="H638" s="388">
        <v>-0.214452214452214</v>
      </c>
      <c r="I638" s="413">
        <v>9</v>
      </c>
      <c r="J638" s="413">
        <v>9</v>
      </c>
      <c r="K638" s="386">
        <f t="shared" si="46"/>
        <v>-1096</v>
      </c>
      <c r="L638" s="409">
        <f t="shared" si="44"/>
        <v>-0.99185520361991</v>
      </c>
      <c r="M638" s="410">
        <f t="shared" si="42"/>
        <v>5</v>
      </c>
    </row>
    <row r="639" s="193" customFormat="1" ht="15.75" spans="1:13">
      <c r="A639" s="392" t="s">
        <v>1546</v>
      </c>
      <c r="B639" s="400" t="s">
        <v>635</v>
      </c>
      <c r="C639" s="419">
        <v>224</v>
      </c>
      <c r="D639" s="395">
        <v>1105</v>
      </c>
      <c r="E639" s="396">
        <v>1011</v>
      </c>
      <c r="F639" s="397">
        <v>0.914932126696833</v>
      </c>
      <c r="G639" s="395">
        <v>-276</v>
      </c>
      <c r="H639" s="398">
        <v>-0.214452214452214</v>
      </c>
      <c r="I639" s="394">
        <v>9</v>
      </c>
      <c r="J639" s="394">
        <v>9</v>
      </c>
      <c r="K639" s="396">
        <f t="shared" si="46"/>
        <v>-1096</v>
      </c>
      <c r="L639" s="411">
        <f t="shared" si="44"/>
        <v>-0.99185520361991</v>
      </c>
      <c r="M639" s="410">
        <f t="shared" si="42"/>
        <v>7</v>
      </c>
    </row>
    <row r="640" s="210" customFormat="1" ht="15.75" spans="1:13">
      <c r="A640" s="417" t="s">
        <v>1547</v>
      </c>
      <c r="B640" s="385" t="s">
        <v>636</v>
      </c>
      <c r="C640" s="386">
        <v>54503</v>
      </c>
      <c r="D640" s="386">
        <v>47638</v>
      </c>
      <c r="E640" s="386">
        <v>47549</v>
      </c>
      <c r="F640" s="387">
        <v>0.998131743566061</v>
      </c>
      <c r="G640" s="391">
        <v>7801</v>
      </c>
      <c r="H640" s="388">
        <v>0.196261447116836</v>
      </c>
      <c r="I640" s="386">
        <v>35896</v>
      </c>
      <c r="J640" s="386">
        <v>6860</v>
      </c>
      <c r="K640" s="386">
        <f t="shared" si="46"/>
        <v>-40778</v>
      </c>
      <c r="L640" s="409">
        <f t="shared" si="44"/>
        <v>-0.855997313069398</v>
      </c>
      <c r="M640" s="410">
        <f t="shared" si="42"/>
        <v>3</v>
      </c>
    </row>
    <row r="641" s="356" customFormat="1" ht="15.75" spans="1:13">
      <c r="A641" s="401" t="s">
        <v>1548</v>
      </c>
      <c r="B641" s="390" t="s">
        <v>637</v>
      </c>
      <c r="C641" s="391">
        <v>10992</v>
      </c>
      <c r="D641" s="391">
        <v>12137</v>
      </c>
      <c r="E641" s="391">
        <v>12061</v>
      </c>
      <c r="F641" s="387">
        <v>0.993738156051743</v>
      </c>
      <c r="G641" s="391">
        <v>4680</v>
      </c>
      <c r="H641" s="388">
        <v>0.63406042541661</v>
      </c>
      <c r="I641" s="391">
        <v>6628</v>
      </c>
      <c r="J641" s="391">
        <v>837</v>
      </c>
      <c r="K641" s="386">
        <f t="shared" si="46"/>
        <v>-11300</v>
      </c>
      <c r="L641" s="409">
        <f t="shared" si="44"/>
        <v>-0.931037323885639</v>
      </c>
      <c r="M641" s="410">
        <f t="shared" si="42"/>
        <v>5</v>
      </c>
    </row>
    <row r="642" s="356" customFormat="1" ht="15.75" spans="1:13">
      <c r="A642" s="392" t="s">
        <v>1549</v>
      </c>
      <c r="B642" s="400" t="s">
        <v>153</v>
      </c>
      <c r="C642" s="395">
        <v>61</v>
      </c>
      <c r="D642" s="396">
        <v>169</v>
      </c>
      <c r="E642" s="396">
        <v>131</v>
      </c>
      <c r="F642" s="397">
        <v>0.775147928994083</v>
      </c>
      <c r="G642" s="395">
        <v>108</v>
      </c>
      <c r="H642" s="398">
        <v>4.69565217391304</v>
      </c>
      <c r="I642" s="394">
        <v>1317</v>
      </c>
      <c r="J642" s="394"/>
      <c r="K642" s="396">
        <f t="shared" si="46"/>
        <v>-169</v>
      </c>
      <c r="L642" s="411">
        <f t="shared" si="44"/>
        <v>-1</v>
      </c>
      <c r="M642" s="410">
        <f t="shared" si="42"/>
        <v>7</v>
      </c>
    </row>
    <row r="643" s="356" customFormat="1" ht="15.75" spans="1:13">
      <c r="A643" s="392" t="s">
        <v>1550</v>
      </c>
      <c r="B643" s="400" t="s">
        <v>154</v>
      </c>
      <c r="C643" s="395"/>
      <c r="D643" s="396"/>
      <c r="E643" s="396"/>
      <c r="F643" s="397"/>
      <c r="G643" s="395">
        <v>-26</v>
      </c>
      <c r="H643" s="398">
        <v>-1</v>
      </c>
      <c r="I643" s="394">
        <v>79</v>
      </c>
      <c r="J643" s="394"/>
      <c r="K643" s="396">
        <f t="shared" si="46"/>
        <v>0</v>
      </c>
      <c r="L643" s="411" t="str">
        <f t="shared" si="44"/>
        <v/>
      </c>
      <c r="M643" s="410">
        <f t="shared" si="42"/>
        <v>7</v>
      </c>
    </row>
    <row r="644" s="356" customFormat="1" ht="15.75" spans="1:13">
      <c r="A644" s="392" t="s">
        <v>1551</v>
      </c>
      <c r="B644" s="400" t="s">
        <v>155</v>
      </c>
      <c r="C644" s="395"/>
      <c r="D644" s="396"/>
      <c r="E644" s="396"/>
      <c r="F644" s="397"/>
      <c r="G644" s="395">
        <v>0</v>
      </c>
      <c r="H644" s="398"/>
      <c r="I644" s="394">
        <v>0</v>
      </c>
      <c r="J644" s="394"/>
      <c r="K644" s="396">
        <f t="shared" si="46"/>
        <v>0</v>
      </c>
      <c r="L644" s="411" t="str">
        <f t="shared" si="44"/>
        <v/>
      </c>
      <c r="M644" s="410">
        <f t="shared" si="42"/>
        <v>7</v>
      </c>
    </row>
    <row r="645" s="356" customFormat="1" ht="15.75" spans="1:13">
      <c r="A645" s="392" t="s">
        <v>1552</v>
      </c>
      <c r="B645" s="400" t="s">
        <v>162</v>
      </c>
      <c r="C645" s="395">
        <v>1767</v>
      </c>
      <c r="D645" s="396">
        <v>1589</v>
      </c>
      <c r="E645" s="396">
        <v>1565</v>
      </c>
      <c r="F645" s="397">
        <v>0.984896161107615</v>
      </c>
      <c r="G645" s="395">
        <v>-60</v>
      </c>
      <c r="H645" s="398">
        <v>-0.0369230769230769</v>
      </c>
      <c r="I645" s="394">
        <v>430</v>
      </c>
      <c r="J645" s="394"/>
      <c r="K645" s="396">
        <f t="shared" si="46"/>
        <v>-1589</v>
      </c>
      <c r="L645" s="411">
        <f t="shared" si="44"/>
        <v>-1</v>
      </c>
      <c r="M645" s="410">
        <f t="shared" si="42"/>
        <v>7</v>
      </c>
    </row>
    <row r="646" s="356" customFormat="1" ht="15.75" spans="1:13">
      <c r="A646" s="392" t="s">
        <v>1553</v>
      </c>
      <c r="B646" s="400" t="s">
        <v>638</v>
      </c>
      <c r="C646" s="395"/>
      <c r="D646" s="396"/>
      <c r="E646" s="396"/>
      <c r="F646" s="397"/>
      <c r="G646" s="395">
        <v>0</v>
      </c>
      <c r="H646" s="398"/>
      <c r="I646" s="394">
        <v>0</v>
      </c>
      <c r="J646" s="394"/>
      <c r="K646" s="396">
        <f t="shared" si="46"/>
        <v>0</v>
      </c>
      <c r="L646" s="411" t="str">
        <f t="shared" si="44"/>
        <v/>
      </c>
      <c r="M646" s="410">
        <f t="shared" si="42"/>
        <v>7</v>
      </c>
    </row>
    <row r="647" s="356" customFormat="1" ht="15.75" spans="1:13">
      <c r="A647" s="392" t="s">
        <v>1554</v>
      </c>
      <c r="B647" s="400" t="s">
        <v>639</v>
      </c>
      <c r="C647" s="395">
        <v>96</v>
      </c>
      <c r="D647" s="396">
        <v>461</v>
      </c>
      <c r="E647" s="396">
        <v>456</v>
      </c>
      <c r="F647" s="397">
        <v>0.989154013015184</v>
      </c>
      <c r="G647" s="395">
        <v>-25</v>
      </c>
      <c r="H647" s="398">
        <v>-0.051975051975052</v>
      </c>
      <c r="I647" s="394">
        <v>441</v>
      </c>
      <c r="J647" s="394">
        <v>50</v>
      </c>
      <c r="K647" s="396">
        <f t="shared" si="46"/>
        <v>-411</v>
      </c>
      <c r="L647" s="411">
        <f t="shared" si="44"/>
        <v>-0.891540130151844</v>
      </c>
      <c r="M647" s="410">
        <f t="shared" si="42"/>
        <v>7</v>
      </c>
    </row>
    <row r="648" s="356" customFormat="1" ht="15.75" spans="1:13">
      <c r="A648" s="392" t="s">
        <v>1555</v>
      </c>
      <c r="B648" s="400" t="s">
        <v>640</v>
      </c>
      <c r="C648" s="395">
        <v>378</v>
      </c>
      <c r="D648" s="396">
        <v>248</v>
      </c>
      <c r="E648" s="396">
        <v>248</v>
      </c>
      <c r="F648" s="397">
        <v>1</v>
      </c>
      <c r="G648" s="395">
        <v>-1</v>
      </c>
      <c r="H648" s="398">
        <v>-0.00401606425702811</v>
      </c>
      <c r="I648" s="394">
        <v>218</v>
      </c>
      <c r="J648" s="394">
        <v>48</v>
      </c>
      <c r="K648" s="396">
        <f t="shared" si="46"/>
        <v>-200</v>
      </c>
      <c r="L648" s="411">
        <f t="shared" si="44"/>
        <v>-0.806451612903226</v>
      </c>
      <c r="M648" s="410">
        <f t="shared" si="42"/>
        <v>7</v>
      </c>
    </row>
    <row r="649" s="356" customFormat="1" ht="15.75" spans="1:13">
      <c r="A649" s="392" t="s">
        <v>1556</v>
      </c>
      <c r="B649" s="400" t="s">
        <v>641</v>
      </c>
      <c r="C649" s="395">
        <v>104</v>
      </c>
      <c r="D649" s="396">
        <v>93</v>
      </c>
      <c r="E649" s="396">
        <v>93</v>
      </c>
      <c r="F649" s="397">
        <v>1</v>
      </c>
      <c r="G649" s="395">
        <v>-10</v>
      </c>
      <c r="H649" s="398">
        <v>-0.0970873786407767</v>
      </c>
      <c r="I649" s="394">
        <v>101</v>
      </c>
      <c r="J649" s="394">
        <v>1</v>
      </c>
      <c r="K649" s="396">
        <f t="shared" si="46"/>
        <v>-92</v>
      </c>
      <c r="L649" s="411">
        <f t="shared" si="44"/>
        <v>-0.989247311827957</v>
      </c>
      <c r="M649" s="410">
        <f t="shared" si="42"/>
        <v>7</v>
      </c>
    </row>
    <row r="650" s="356" customFormat="1" ht="15.75" spans="1:13">
      <c r="A650" s="392" t="s">
        <v>1557</v>
      </c>
      <c r="B650" s="400" t="s">
        <v>642</v>
      </c>
      <c r="C650" s="395">
        <v>18</v>
      </c>
      <c r="D650" s="396">
        <v>24</v>
      </c>
      <c r="E650" s="396">
        <v>24</v>
      </c>
      <c r="F650" s="397">
        <v>1</v>
      </c>
      <c r="G650" s="395">
        <v>6</v>
      </c>
      <c r="H650" s="398">
        <v>0.333333333333333</v>
      </c>
      <c r="I650" s="394">
        <v>0</v>
      </c>
      <c r="J650" s="394"/>
      <c r="K650" s="396">
        <f t="shared" si="46"/>
        <v>-24</v>
      </c>
      <c r="L650" s="411">
        <f t="shared" si="44"/>
        <v>-1</v>
      </c>
      <c r="M650" s="410">
        <f t="shared" si="42"/>
        <v>7</v>
      </c>
    </row>
    <row r="651" s="356" customFormat="1" ht="15.75" spans="1:13">
      <c r="A651" s="392" t="s">
        <v>1558</v>
      </c>
      <c r="B651" s="400" t="s">
        <v>643</v>
      </c>
      <c r="C651" s="395">
        <v>7</v>
      </c>
      <c r="D651" s="396">
        <v>6</v>
      </c>
      <c r="E651" s="396">
        <v>6</v>
      </c>
      <c r="F651" s="397">
        <v>1</v>
      </c>
      <c r="G651" s="395">
        <v>5</v>
      </c>
      <c r="H651" s="398">
        <v>5</v>
      </c>
      <c r="I651" s="394">
        <v>1</v>
      </c>
      <c r="J651" s="394"/>
      <c r="K651" s="396">
        <f t="shared" si="46"/>
        <v>-6</v>
      </c>
      <c r="L651" s="411">
        <f t="shared" si="44"/>
        <v>-1</v>
      </c>
      <c r="M651" s="410">
        <f t="shared" si="42"/>
        <v>7</v>
      </c>
    </row>
    <row r="652" s="356" customFormat="1" ht="15.75" spans="1:13">
      <c r="A652" s="392" t="s">
        <v>1559</v>
      </c>
      <c r="B652" s="400" t="s">
        <v>644</v>
      </c>
      <c r="C652" s="395">
        <v>0</v>
      </c>
      <c r="D652" s="396"/>
      <c r="E652" s="396"/>
      <c r="F652" s="397"/>
      <c r="G652" s="395">
        <v>-1</v>
      </c>
      <c r="H652" s="398">
        <v>-1</v>
      </c>
      <c r="I652" s="394">
        <v>0</v>
      </c>
      <c r="J652" s="394"/>
      <c r="K652" s="396">
        <f t="shared" si="46"/>
        <v>0</v>
      </c>
      <c r="L652" s="411" t="str">
        <f t="shared" si="44"/>
        <v/>
      </c>
      <c r="M652" s="410">
        <f t="shared" si="42"/>
        <v>7</v>
      </c>
    </row>
    <row r="653" s="356" customFormat="1" ht="15.75" spans="1:13">
      <c r="A653" s="392" t="s">
        <v>1560</v>
      </c>
      <c r="B653" s="400" t="s">
        <v>645</v>
      </c>
      <c r="C653" s="395">
        <v>150</v>
      </c>
      <c r="D653" s="396"/>
      <c r="E653" s="396"/>
      <c r="F653" s="397"/>
      <c r="G653" s="395">
        <v>-2</v>
      </c>
      <c r="H653" s="398"/>
      <c r="I653" s="394">
        <v>100</v>
      </c>
      <c r="J653" s="394"/>
      <c r="K653" s="396">
        <f t="shared" si="46"/>
        <v>0</v>
      </c>
      <c r="L653" s="411" t="str">
        <f t="shared" si="44"/>
        <v/>
      </c>
      <c r="M653" s="410">
        <f t="shared" si="42"/>
        <v>7</v>
      </c>
    </row>
    <row r="654" s="356" customFormat="1" ht="15.75" spans="1:13">
      <c r="A654" s="392" t="s">
        <v>1561</v>
      </c>
      <c r="B654" s="400" t="s">
        <v>646</v>
      </c>
      <c r="C654" s="395">
        <v>31</v>
      </c>
      <c r="D654" s="396">
        <v>79</v>
      </c>
      <c r="E654" s="396">
        <v>77</v>
      </c>
      <c r="F654" s="397">
        <v>0.974683544303797</v>
      </c>
      <c r="G654" s="395">
        <v>5</v>
      </c>
      <c r="H654" s="398">
        <v>0.0694444444444444</v>
      </c>
      <c r="I654" s="394">
        <v>10</v>
      </c>
      <c r="J654" s="394">
        <v>10</v>
      </c>
      <c r="K654" s="396">
        <f t="shared" si="46"/>
        <v>-69</v>
      </c>
      <c r="L654" s="411">
        <f t="shared" si="44"/>
        <v>-0.873417721518987</v>
      </c>
      <c r="M654" s="410">
        <f t="shared" si="42"/>
        <v>7</v>
      </c>
    </row>
    <row r="655" s="356" customFormat="1" ht="15.75" spans="1:13">
      <c r="A655" s="392" t="s">
        <v>1562</v>
      </c>
      <c r="B655" s="400" t="s">
        <v>647</v>
      </c>
      <c r="C655" s="395"/>
      <c r="D655" s="396"/>
      <c r="E655" s="396"/>
      <c r="F655" s="397"/>
      <c r="G655" s="395">
        <v>0</v>
      </c>
      <c r="H655" s="398"/>
      <c r="I655" s="394">
        <v>0</v>
      </c>
      <c r="J655" s="394"/>
      <c r="K655" s="396">
        <f t="shared" si="46"/>
        <v>0</v>
      </c>
      <c r="L655" s="411" t="str">
        <f t="shared" si="44"/>
        <v/>
      </c>
      <c r="M655" s="410">
        <f t="shared" si="42"/>
        <v>7</v>
      </c>
    </row>
    <row r="656" s="356" customFormat="1" ht="15.75" spans="1:13">
      <c r="A656" s="392" t="s">
        <v>1563</v>
      </c>
      <c r="B656" s="400" t="s">
        <v>648</v>
      </c>
      <c r="C656" s="395"/>
      <c r="D656" s="396">
        <v>8</v>
      </c>
      <c r="E656" s="396">
        <v>8</v>
      </c>
      <c r="F656" s="397">
        <v>1</v>
      </c>
      <c r="G656" s="395">
        <v>8</v>
      </c>
      <c r="H656" s="398"/>
      <c r="I656" s="394">
        <v>0</v>
      </c>
      <c r="J656" s="394"/>
      <c r="K656" s="396">
        <f t="shared" si="46"/>
        <v>-8</v>
      </c>
      <c r="L656" s="411">
        <f t="shared" si="44"/>
        <v>-1</v>
      </c>
      <c r="M656" s="410">
        <f t="shared" si="42"/>
        <v>7</v>
      </c>
    </row>
    <row r="657" s="356" customFormat="1" ht="15.75" spans="1:13">
      <c r="A657" s="392" t="s">
        <v>1564</v>
      </c>
      <c r="B657" s="400" t="s">
        <v>649</v>
      </c>
      <c r="C657" s="395">
        <v>556</v>
      </c>
      <c r="D657" s="396">
        <v>3422</v>
      </c>
      <c r="E657" s="396">
        <v>3419</v>
      </c>
      <c r="F657" s="397">
        <v>0.999123319696084</v>
      </c>
      <c r="G657" s="395">
        <v>2574</v>
      </c>
      <c r="H657" s="398">
        <v>3.04615384615385</v>
      </c>
      <c r="I657" s="394">
        <v>2481</v>
      </c>
      <c r="J657" s="394">
        <v>130</v>
      </c>
      <c r="K657" s="396">
        <f t="shared" si="46"/>
        <v>-3292</v>
      </c>
      <c r="L657" s="411">
        <f t="shared" si="44"/>
        <v>-0.962010520163647</v>
      </c>
      <c r="M657" s="410">
        <f t="shared" si="42"/>
        <v>7</v>
      </c>
    </row>
    <row r="658" s="356" customFormat="1" ht="15.75" spans="1:13">
      <c r="A658" s="392" t="s">
        <v>1565</v>
      </c>
      <c r="B658" s="400" t="s">
        <v>650</v>
      </c>
      <c r="C658" s="395">
        <v>148</v>
      </c>
      <c r="D658" s="396">
        <v>98</v>
      </c>
      <c r="E658" s="396">
        <v>98</v>
      </c>
      <c r="F658" s="397">
        <v>1</v>
      </c>
      <c r="G658" s="395">
        <v>-149</v>
      </c>
      <c r="H658" s="398">
        <v>-0.603238866396761</v>
      </c>
      <c r="I658" s="394">
        <v>110</v>
      </c>
      <c r="J658" s="394">
        <v>10</v>
      </c>
      <c r="K658" s="396">
        <f t="shared" si="46"/>
        <v>-88</v>
      </c>
      <c r="L658" s="411">
        <f t="shared" si="44"/>
        <v>-0.897959183673469</v>
      </c>
      <c r="M658" s="410">
        <f t="shared" si="42"/>
        <v>7</v>
      </c>
    </row>
    <row r="659" s="356" customFormat="1" ht="15.75" spans="1:13">
      <c r="A659" s="392" t="s">
        <v>1566</v>
      </c>
      <c r="B659" s="400" t="s">
        <v>651</v>
      </c>
      <c r="C659" s="395">
        <v>0</v>
      </c>
      <c r="D659" s="396">
        <v>10</v>
      </c>
      <c r="E659" s="396">
        <v>10</v>
      </c>
      <c r="F659" s="397">
        <v>1</v>
      </c>
      <c r="G659" s="395">
        <v>-38</v>
      </c>
      <c r="H659" s="398">
        <v>-0.791666666666667</v>
      </c>
      <c r="I659" s="394">
        <v>0</v>
      </c>
      <c r="J659" s="394"/>
      <c r="K659" s="396">
        <f t="shared" si="46"/>
        <v>-10</v>
      </c>
      <c r="L659" s="411">
        <f t="shared" si="44"/>
        <v>-1</v>
      </c>
      <c r="M659" s="410">
        <f t="shared" si="42"/>
        <v>7</v>
      </c>
    </row>
    <row r="660" s="356" customFormat="1" ht="15.75" spans="1:13">
      <c r="A660" s="392" t="s">
        <v>1567</v>
      </c>
      <c r="B660" s="400" t="s">
        <v>652</v>
      </c>
      <c r="C660" s="395">
        <v>130</v>
      </c>
      <c r="D660" s="396">
        <v>11</v>
      </c>
      <c r="E660" s="396">
        <v>11</v>
      </c>
      <c r="F660" s="397">
        <v>1</v>
      </c>
      <c r="G660" s="395">
        <v>-462</v>
      </c>
      <c r="H660" s="398">
        <v>-0.976744186046512</v>
      </c>
      <c r="I660" s="394">
        <v>10</v>
      </c>
      <c r="J660" s="394">
        <v>10</v>
      </c>
      <c r="K660" s="396">
        <f t="shared" si="46"/>
        <v>-1</v>
      </c>
      <c r="L660" s="411">
        <f t="shared" si="44"/>
        <v>-0.0909090909090909</v>
      </c>
      <c r="M660" s="410">
        <f t="shared" si="42"/>
        <v>7</v>
      </c>
    </row>
    <row r="661" s="356" customFormat="1" ht="15.75" spans="1:13">
      <c r="A661" s="392" t="s">
        <v>1568</v>
      </c>
      <c r="B661" s="400" t="s">
        <v>653</v>
      </c>
      <c r="C661" s="395">
        <v>259</v>
      </c>
      <c r="D661" s="396">
        <v>94</v>
      </c>
      <c r="E661" s="396">
        <v>94</v>
      </c>
      <c r="F661" s="397">
        <v>1</v>
      </c>
      <c r="G661" s="395">
        <v>9</v>
      </c>
      <c r="H661" s="398">
        <v>0.105882352941176</v>
      </c>
      <c r="I661" s="394">
        <v>650</v>
      </c>
      <c r="J661" s="394">
        <v>20</v>
      </c>
      <c r="K661" s="396">
        <f t="shared" si="46"/>
        <v>-74</v>
      </c>
      <c r="L661" s="411">
        <f t="shared" si="44"/>
        <v>-0.787234042553192</v>
      </c>
      <c r="M661" s="410">
        <f t="shared" si="42"/>
        <v>7</v>
      </c>
    </row>
    <row r="662" s="356" customFormat="1" ht="15.75" spans="1:13">
      <c r="A662" s="392" t="s">
        <v>1569</v>
      </c>
      <c r="B662" s="400" t="s">
        <v>654</v>
      </c>
      <c r="C662" s="395">
        <v>143</v>
      </c>
      <c r="D662" s="396">
        <v>496</v>
      </c>
      <c r="E662" s="396">
        <v>494</v>
      </c>
      <c r="F662" s="397">
        <v>0.995967741935484</v>
      </c>
      <c r="G662" s="395">
        <v>474</v>
      </c>
      <c r="H662" s="398">
        <v>23.7</v>
      </c>
      <c r="I662" s="394">
        <v>400</v>
      </c>
      <c r="J662" s="394">
        <v>400</v>
      </c>
      <c r="K662" s="396">
        <f t="shared" si="46"/>
        <v>-96</v>
      </c>
      <c r="L662" s="411">
        <f t="shared" si="44"/>
        <v>-0.193548387096774</v>
      </c>
      <c r="M662" s="410">
        <f t="shared" si="42"/>
        <v>7</v>
      </c>
    </row>
    <row r="663" s="356" customFormat="1" ht="15.75" spans="1:13">
      <c r="A663" s="392" t="s">
        <v>1570</v>
      </c>
      <c r="B663" s="400" t="s">
        <v>655</v>
      </c>
      <c r="C663" s="395"/>
      <c r="D663" s="396"/>
      <c r="E663" s="396"/>
      <c r="F663" s="397"/>
      <c r="G663" s="395">
        <v>-192</v>
      </c>
      <c r="H663" s="398">
        <v>-1</v>
      </c>
      <c r="I663" s="394">
        <v>0</v>
      </c>
      <c r="J663" s="394"/>
      <c r="K663" s="396">
        <f t="shared" si="46"/>
        <v>0</v>
      </c>
      <c r="L663" s="411" t="str">
        <f t="shared" si="44"/>
        <v/>
      </c>
      <c r="M663" s="410">
        <f t="shared" si="42"/>
        <v>7</v>
      </c>
    </row>
    <row r="664" s="356" customFormat="1" ht="15.75" spans="1:13">
      <c r="A664" s="392" t="s">
        <v>1571</v>
      </c>
      <c r="B664" s="400" t="s">
        <v>656</v>
      </c>
      <c r="C664" s="395"/>
      <c r="D664" s="396"/>
      <c r="E664" s="396"/>
      <c r="F664" s="397"/>
      <c r="G664" s="395">
        <v>0</v>
      </c>
      <c r="H664" s="398" t="e">
        <v>#DIV/0!</v>
      </c>
      <c r="I664" s="394">
        <v>0</v>
      </c>
      <c r="J664" s="394"/>
      <c r="K664" s="396">
        <f t="shared" si="46"/>
        <v>0</v>
      </c>
      <c r="L664" s="411" t="str">
        <f t="shared" si="44"/>
        <v/>
      </c>
      <c r="M664" s="410">
        <f t="shared" ref="M664:M727" si="47">LEN(A664)</f>
        <v>7</v>
      </c>
    </row>
    <row r="665" s="356" customFormat="1" ht="15.75" spans="1:13">
      <c r="A665" s="392" t="s">
        <v>1572</v>
      </c>
      <c r="B665" s="400" t="s">
        <v>657</v>
      </c>
      <c r="C665" s="395">
        <v>6768</v>
      </c>
      <c r="D665" s="396">
        <v>4554</v>
      </c>
      <c r="E665" s="396">
        <v>4553</v>
      </c>
      <c r="F665" s="397">
        <v>0.999780412823891</v>
      </c>
      <c r="G665" s="395">
        <v>2309</v>
      </c>
      <c r="H665" s="398">
        <v>1.02896613190731</v>
      </c>
      <c r="I665" s="394">
        <v>252</v>
      </c>
      <c r="J665" s="394">
        <v>132</v>
      </c>
      <c r="K665" s="396">
        <f t="shared" si="46"/>
        <v>-4422</v>
      </c>
      <c r="L665" s="411">
        <f t="shared" si="44"/>
        <v>-0.971014492753623</v>
      </c>
      <c r="M665" s="410">
        <f t="shared" si="47"/>
        <v>7</v>
      </c>
    </row>
    <row r="666" s="356" customFormat="1" ht="15.75" spans="1:13">
      <c r="A666" s="392" t="s">
        <v>1573</v>
      </c>
      <c r="B666" s="400" t="s">
        <v>658</v>
      </c>
      <c r="C666" s="395">
        <v>376</v>
      </c>
      <c r="D666" s="396">
        <v>775</v>
      </c>
      <c r="E666" s="396">
        <v>774</v>
      </c>
      <c r="F666" s="397">
        <v>0.998709677419355</v>
      </c>
      <c r="G666" s="395">
        <v>148</v>
      </c>
      <c r="H666" s="398">
        <v>0.236421725239617</v>
      </c>
      <c r="I666" s="394">
        <v>28</v>
      </c>
      <c r="J666" s="394">
        <v>26</v>
      </c>
      <c r="K666" s="396">
        <f t="shared" si="46"/>
        <v>-749</v>
      </c>
      <c r="L666" s="411">
        <f t="shared" si="44"/>
        <v>-0.966451612903226</v>
      </c>
      <c r="M666" s="410">
        <f t="shared" si="47"/>
        <v>7</v>
      </c>
    </row>
    <row r="667" s="356" customFormat="1" ht="15.75" spans="1:13">
      <c r="A667" s="401" t="s">
        <v>1574</v>
      </c>
      <c r="B667" s="390" t="s">
        <v>659</v>
      </c>
      <c r="C667" s="391">
        <v>12017</v>
      </c>
      <c r="D667" s="391">
        <v>5132</v>
      </c>
      <c r="E667" s="391">
        <v>5121</v>
      </c>
      <c r="F667" s="387">
        <v>0.997856586126267</v>
      </c>
      <c r="G667" s="391">
        <v>690</v>
      </c>
      <c r="H667" s="388">
        <v>0.15572105619499</v>
      </c>
      <c r="I667" s="391">
        <v>5506</v>
      </c>
      <c r="J667" s="391">
        <v>78</v>
      </c>
      <c r="K667" s="386">
        <f t="shared" si="46"/>
        <v>-5054</v>
      </c>
      <c r="L667" s="409">
        <f t="shared" si="44"/>
        <v>-0.984801247077163</v>
      </c>
      <c r="M667" s="410">
        <f t="shared" si="47"/>
        <v>5</v>
      </c>
    </row>
    <row r="668" s="356" customFormat="1" ht="15.75" spans="1:13">
      <c r="A668" s="392" t="s">
        <v>1575</v>
      </c>
      <c r="B668" s="400" t="s">
        <v>153</v>
      </c>
      <c r="C668" s="395">
        <v>528</v>
      </c>
      <c r="D668" s="396">
        <v>563</v>
      </c>
      <c r="E668" s="396">
        <v>561</v>
      </c>
      <c r="F668" s="397">
        <v>0.996447602131439</v>
      </c>
      <c r="G668" s="395">
        <v>-142</v>
      </c>
      <c r="H668" s="398">
        <v>-0.20199146514936</v>
      </c>
      <c r="I668" s="394">
        <v>637</v>
      </c>
      <c r="J668" s="394"/>
      <c r="K668" s="396">
        <f t="shared" si="46"/>
        <v>-563</v>
      </c>
      <c r="L668" s="411">
        <f t="shared" si="44"/>
        <v>-1</v>
      </c>
      <c r="M668" s="410">
        <f t="shared" si="47"/>
        <v>7</v>
      </c>
    </row>
    <row r="669" s="356" customFormat="1" ht="15.75" spans="1:13">
      <c r="A669" s="392" t="s">
        <v>1576</v>
      </c>
      <c r="B669" s="400" t="s">
        <v>154</v>
      </c>
      <c r="C669" s="395"/>
      <c r="D669" s="396"/>
      <c r="E669" s="396"/>
      <c r="F669" s="397"/>
      <c r="G669" s="395">
        <v>0</v>
      </c>
      <c r="H669" s="398"/>
      <c r="I669" s="394">
        <v>23</v>
      </c>
      <c r="J669" s="394"/>
      <c r="K669" s="396">
        <f t="shared" si="46"/>
        <v>0</v>
      </c>
      <c r="L669" s="411" t="str">
        <f t="shared" si="44"/>
        <v/>
      </c>
      <c r="M669" s="410">
        <f t="shared" si="47"/>
        <v>7</v>
      </c>
    </row>
    <row r="670" s="356" customFormat="1" ht="15.75" spans="1:13">
      <c r="A670" s="392" t="s">
        <v>1577</v>
      </c>
      <c r="B670" s="400" t="s">
        <v>155</v>
      </c>
      <c r="C670" s="395"/>
      <c r="D670" s="396"/>
      <c r="E670" s="396"/>
      <c r="F670" s="397"/>
      <c r="G670" s="395">
        <v>0</v>
      </c>
      <c r="H670" s="398"/>
      <c r="I670" s="394"/>
      <c r="J670" s="394"/>
      <c r="K670" s="396">
        <f t="shared" si="46"/>
        <v>0</v>
      </c>
      <c r="L670" s="411" t="str">
        <f t="shared" si="44"/>
        <v/>
      </c>
      <c r="M670" s="410">
        <f t="shared" si="47"/>
        <v>7</v>
      </c>
    </row>
    <row r="671" s="356" customFormat="1" ht="15.75" spans="1:13">
      <c r="A671" s="392" t="s">
        <v>1578</v>
      </c>
      <c r="B671" s="400" t="s">
        <v>660</v>
      </c>
      <c r="C671" s="395">
        <v>438</v>
      </c>
      <c r="D671" s="396">
        <v>374</v>
      </c>
      <c r="E671" s="396">
        <v>371</v>
      </c>
      <c r="F671" s="397">
        <v>0.991978609625668</v>
      </c>
      <c r="G671" s="395">
        <v>135</v>
      </c>
      <c r="H671" s="398">
        <v>0.572033898305085</v>
      </c>
      <c r="I671" s="394">
        <v>378</v>
      </c>
      <c r="J671" s="394"/>
      <c r="K671" s="396">
        <f t="shared" si="46"/>
        <v>-374</v>
      </c>
      <c r="L671" s="411">
        <f t="shared" si="44"/>
        <v>-1</v>
      </c>
      <c r="M671" s="410">
        <f t="shared" si="47"/>
        <v>7</v>
      </c>
    </row>
    <row r="672" s="356" customFormat="1" ht="15.75" spans="1:13">
      <c r="A672" s="392" t="s">
        <v>1579</v>
      </c>
      <c r="B672" s="400" t="s">
        <v>661</v>
      </c>
      <c r="C672" s="395">
        <v>552</v>
      </c>
      <c r="D672" s="396">
        <v>35</v>
      </c>
      <c r="E672" s="396">
        <v>34</v>
      </c>
      <c r="F672" s="397">
        <v>0.971428571428571</v>
      </c>
      <c r="G672" s="395">
        <v>19</v>
      </c>
      <c r="H672" s="398">
        <v>1.26666666666667</v>
      </c>
      <c r="I672" s="394">
        <v>31</v>
      </c>
      <c r="J672" s="394"/>
      <c r="K672" s="396">
        <f t="shared" si="46"/>
        <v>-35</v>
      </c>
      <c r="L672" s="411">
        <f t="shared" ref="L672:L735" si="48">IFERROR(K672/D672,"")</f>
        <v>-1</v>
      </c>
      <c r="M672" s="410">
        <f t="shared" si="47"/>
        <v>7</v>
      </c>
    </row>
    <row r="673" s="356" customFormat="1" ht="15.75" spans="1:13">
      <c r="A673" s="392" t="s">
        <v>1580</v>
      </c>
      <c r="B673" s="400" t="s">
        <v>662</v>
      </c>
      <c r="C673" s="395">
        <v>0</v>
      </c>
      <c r="D673" s="396"/>
      <c r="E673" s="396"/>
      <c r="F673" s="397"/>
      <c r="G673" s="395">
        <v>-19</v>
      </c>
      <c r="H673" s="398">
        <v>-1</v>
      </c>
      <c r="I673" s="394"/>
      <c r="J673" s="394"/>
      <c r="K673" s="396">
        <f t="shared" si="46"/>
        <v>0</v>
      </c>
      <c r="L673" s="411" t="str">
        <f t="shared" si="48"/>
        <v/>
      </c>
      <c r="M673" s="410">
        <f t="shared" si="47"/>
        <v>7</v>
      </c>
    </row>
    <row r="674" s="356" customFormat="1" ht="15.75" spans="1:13">
      <c r="A674" s="392" t="s">
        <v>1581</v>
      </c>
      <c r="B674" s="400" t="s">
        <v>663</v>
      </c>
      <c r="C674" s="395">
        <v>18</v>
      </c>
      <c r="D674" s="396">
        <v>33</v>
      </c>
      <c r="E674" s="396">
        <v>33</v>
      </c>
      <c r="F674" s="397">
        <v>1</v>
      </c>
      <c r="G674" s="395">
        <v>30</v>
      </c>
      <c r="H674" s="398">
        <v>10</v>
      </c>
      <c r="I674" s="394">
        <v>19</v>
      </c>
      <c r="J674" s="394"/>
      <c r="K674" s="396">
        <f t="shared" si="46"/>
        <v>-33</v>
      </c>
      <c r="L674" s="411">
        <f t="shared" si="48"/>
        <v>-1</v>
      </c>
      <c r="M674" s="410">
        <f t="shared" si="47"/>
        <v>7</v>
      </c>
    </row>
    <row r="675" s="356" customFormat="1" ht="15.75" spans="1:13">
      <c r="A675" s="392" t="s">
        <v>1582</v>
      </c>
      <c r="B675" s="400" t="s">
        <v>664</v>
      </c>
      <c r="C675" s="395">
        <v>7025</v>
      </c>
      <c r="D675" s="396">
        <v>2403</v>
      </c>
      <c r="E675" s="396">
        <v>2398</v>
      </c>
      <c r="F675" s="397">
        <v>0.997919267582189</v>
      </c>
      <c r="G675" s="395">
        <v>-82</v>
      </c>
      <c r="H675" s="398">
        <v>-0.0330645161290323</v>
      </c>
      <c r="I675" s="394">
        <v>2387</v>
      </c>
      <c r="J675" s="394"/>
      <c r="K675" s="396">
        <f t="shared" si="46"/>
        <v>-2403</v>
      </c>
      <c r="L675" s="411">
        <f t="shared" si="48"/>
        <v>-1</v>
      </c>
      <c r="M675" s="410">
        <f t="shared" si="47"/>
        <v>7</v>
      </c>
    </row>
    <row r="676" s="356" customFormat="1" ht="15.75" spans="1:13">
      <c r="A676" s="392" t="s">
        <v>1583</v>
      </c>
      <c r="B676" s="400" t="s">
        <v>665</v>
      </c>
      <c r="C676" s="395"/>
      <c r="D676" s="396"/>
      <c r="E676" s="396"/>
      <c r="F676" s="397"/>
      <c r="G676" s="395">
        <v>0</v>
      </c>
      <c r="H676" s="398"/>
      <c r="I676" s="394"/>
      <c r="J676" s="394"/>
      <c r="K676" s="396">
        <f t="shared" si="46"/>
        <v>0</v>
      </c>
      <c r="L676" s="411" t="str">
        <f t="shared" si="48"/>
        <v/>
      </c>
      <c r="M676" s="410">
        <f t="shared" si="47"/>
        <v>7</v>
      </c>
    </row>
    <row r="677" s="356" customFormat="1" ht="15.75" spans="1:13">
      <c r="A677" s="392" t="s">
        <v>1584</v>
      </c>
      <c r="B677" s="400" t="s">
        <v>666</v>
      </c>
      <c r="C677" s="395"/>
      <c r="D677" s="396"/>
      <c r="E677" s="396"/>
      <c r="F677" s="397"/>
      <c r="G677" s="395">
        <v>0</v>
      </c>
      <c r="H677" s="398" t="e">
        <v>#DIV/0!</v>
      </c>
      <c r="I677" s="394">
        <v>18</v>
      </c>
      <c r="J677" s="394">
        <v>18</v>
      </c>
      <c r="K677" s="396">
        <f t="shared" si="46"/>
        <v>18</v>
      </c>
      <c r="L677" s="411" t="str">
        <f t="shared" si="48"/>
        <v/>
      </c>
      <c r="M677" s="410">
        <f t="shared" si="47"/>
        <v>7</v>
      </c>
    </row>
    <row r="678" s="356" customFormat="1" ht="15.75" spans="1:13">
      <c r="A678" s="392" t="s">
        <v>1585</v>
      </c>
      <c r="B678" s="400" t="s">
        <v>667</v>
      </c>
      <c r="C678" s="395"/>
      <c r="D678" s="396"/>
      <c r="E678" s="396"/>
      <c r="F678" s="397"/>
      <c r="G678" s="395">
        <v>0</v>
      </c>
      <c r="H678" s="398"/>
      <c r="I678" s="394"/>
      <c r="J678" s="394"/>
      <c r="K678" s="396">
        <f t="shared" si="46"/>
        <v>0</v>
      </c>
      <c r="L678" s="411" t="str">
        <f t="shared" si="48"/>
        <v/>
      </c>
      <c r="M678" s="410">
        <f t="shared" si="47"/>
        <v>7</v>
      </c>
    </row>
    <row r="679" s="356" customFormat="1" ht="15.75" spans="1:13">
      <c r="A679" s="392" t="s">
        <v>1586</v>
      </c>
      <c r="B679" s="400" t="s">
        <v>668</v>
      </c>
      <c r="C679" s="395">
        <v>60</v>
      </c>
      <c r="D679" s="396">
        <v>93</v>
      </c>
      <c r="E679" s="396">
        <v>93</v>
      </c>
      <c r="F679" s="397">
        <v>1</v>
      </c>
      <c r="G679" s="395">
        <v>-25</v>
      </c>
      <c r="H679" s="398">
        <v>-0.211864406779661</v>
      </c>
      <c r="I679" s="394">
        <v>79</v>
      </c>
      <c r="J679" s="394"/>
      <c r="K679" s="396">
        <f t="shared" si="46"/>
        <v>-93</v>
      </c>
      <c r="L679" s="411">
        <f t="shared" si="48"/>
        <v>-1</v>
      </c>
      <c r="M679" s="410">
        <f t="shared" si="47"/>
        <v>7</v>
      </c>
    </row>
    <row r="680" s="356" customFormat="1" ht="15.75" spans="1:13">
      <c r="A680" s="392" t="s">
        <v>1587</v>
      </c>
      <c r="B680" s="400" t="s">
        <v>669</v>
      </c>
      <c r="C680" s="395"/>
      <c r="D680" s="396"/>
      <c r="E680" s="396"/>
      <c r="F680" s="397"/>
      <c r="G680" s="395">
        <v>0</v>
      </c>
      <c r="H680" s="398"/>
      <c r="I680" s="394"/>
      <c r="J680" s="394"/>
      <c r="K680" s="396">
        <f t="shared" si="46"/>
        <v>0</v>
      </c>
      <c r="L680" s="411" t="str">
        <f t="shared" si="48"/>
        <v/>
      </c>
      <c r="M680" s="410">
        <f t="shared" si="47"/>
        <v>7</v>
      </c>
    </row>
    <row r="681" s="356" customFormat="1" ht="15.75" spans="1:13">
      <c r="A681" s="392" t="s">
        <v>1588</v>
      </c>
      <c r="B681" s="400" t="s">
        <v>670</v>
      </c>
      <c r="C681" s="395"/>
      <c r="D681" s="396"/>
      <c r="E681" s="396"/>
      <c r="F681" s="397"/>
      <c r="G681" s="395">
        <v>0</v>
      </c>
      <c r="H681" s="398"/>
      <c r="I681" s="394"/>
      <c r="J681" s="394"/>
      <c r="K681" s="396">
        <f t="shared" si="46"/>
        <v>0</v>
      </c>
      <c r="L681" s="411" t="str">
        <f t="shared" si="48"/>
        <v/>
      </c>
      <c r="M681" s="410">
        <f t="shared" si="47"/>
        <v>7</v>
      </c>
    </row>
    <row r="682" s="356" customFormat="1" ht="15.75" spans="1:13">
      <c r="A682" s="392" t="s">
        <v>1589</v>
      </c>
      <c r="B682" s="400" t="s">
        <v>671</v>
      </c>
      <c r="C682" s="395"/>
      <c r="D682" s="396"/>
      <c r="E682" s="396"/>
      <c r="F682" s="397"/>
      <c r="G682" s="395">
        <v>0</v>
      </c>
      <c r="H682" s="398"/>
      <c r="I682" s="394"/>
      <c r="J682" s="394"/>
      <c r="K682" s="396">
        <f t="shared" si="46"/>
        <v>0</v>
      </c>
      <c r="L682" s="411" t="str">
        <f t="shared" si="48"/>
        <v/>
      </c>
      <c r="M682" s="410">
        <f t="shared" si="47"/>
        <v>7</v>
      </c>
    </row>
    <row r="683" s="356" customFormat="1" ht="15.75" spans="1:13">
      <c r="A683" s="392" t="s">
        <v>1590</v>
      </c>
      <c r="B683" s="400" t="s">
        <v>672</v>
      </c>
      <c r="C683" s="395"/>
      <c r="D683" s="396"/>
      <c r="E683" s="396"/>
      <c r="F683" s="397"/>
      <c r="G683" s="395">
        <v>0</v>
      </c>
      <c r="H683" s="398"/>
      <c r="I683" s="394"/>
      <c r="J683" s="394"/>
      <c r="K683" s="396">
        <f t="shared" si="46"/>
        <v>0</v>
      </c>
      <c r="L683" s="411" t="str">
        <f t="shared" si="48"/>
        <v/>
      </c>
      <c r="M683" s="410">
        <f t="shared" si="47"/>
        <v>7</v>
      </c>
    </row>
    <row r="684" s="356" customFormat="1" ht="15.75" spans="1:13">
      <c r="A684" s="392" t="s">
        <v>1591</v>
      </c>
      <c r="B684" s="400" t="s">
        <v>673</v>
      </c>
      <c r="C684" s="395"/>
      <c r="D684" s="396"/>
      <c r="E684" s="396"/>
      <c r="F684" s="397"/>
      <c r="G684" s="395">
        <v>0</v>
      </c>
      <c r="H684" s="398"/>
      <c r="I684" s="394"/>
      <c r="J684" s="394"/>
      <c r="K684" s="396">
        <f t="shared" si="46"/>
        <v>0</v>
      </c>
      <c r="L684" s="411" t="str">
        <f t="shared" si="48"/>
        <v/>
      </c>
      <c r="M684" s="410">
        <f t="shared" si="47"/>
        <v>7</v>
      </c>
    </row>
    <row r="685" s="356" customFormat="1" ht="15.75" spans="1:13">
      <c r="A685" s="392" t="s">
        <v>1592</v>
      </c>
      <c r="B685" s="400" t="s">
        <v>674</v>
      </c>
      <c r="C685" s="395"/>
      <c r="D685" s="396"/>
      <c r="E685" s="396"/>
      <c r="F685" s="397"/>
      <c r="G685" s="395">
        <v>0</v>
      </c>
      <c r="H685" s="398"/>
      <c r="I685" s="394"/>
      <c r="J685" s="394"/>
      <c r="K685" s="396">
        <f t="shared" si="46"/>
        <v>0</v>
      </c>
      <c r="L685" s="411" t="str">
        <f t="shared" si="48"/>
        <v/>
      </c>
      <c r="M685" s="410">
        <f t="shared" si="47"/>
        <v>7</v>
      </c>
    </row>
    <row r="686" s="356" customFormat="1" ht="15.75" spans="1:13">
      <c r="A686" s="392" t="s">
        <v>1593</v>
      </c>
      <c r="B686" s="400" t="s">
        <v>675</v>
      </c>
      <c r="C686" s="395"/>
      <c r="D686" s="396"/>
      <c r="E686" s="396"/>
      <c r="F686" s="397"/>
      <c r="G686" s="395">
        <v>0</v>
      </c>
      <c r="H686" s="398"/>
      <c r="I686" s="394"/>
      <c r="J686" s="394"/>
      <c r="K686" s="396">
        <f t="shared" si="46"/>
        <v>0</v>
      </c>
      <c r="L686" s="411" t="str">
        <f t="shared" si="48"/>
        <v/>
      </c>
      <c r="M686" s="410">
        <f t="shared" si="47"/>
        <v>7</v>
      </c>
    </row>
    <row r="687" s="356" customFormat="1" ht="15.75" spans="1:13">
      <c r="A687" s="392" t="s">
        <v>1594</v>
      </c>
      <c r="B687" s="400" t="s">
        <v>676</v>
      </c>
      <c r="C687" s="395">
        <v>143</v>
      </c>
      <c r="D687" s="396">
        <v>161</v>
      </c>
      <c r="E687" s="396">
        <v>161</v>
      </c>
      <c r="F687" s="397">
        <v>1</v>
      </c>
      <c r="G687" s="395">
        <v>5</v>
      </c>
      <c r="H687" s="398">
        <v>0.032051282051282</v>
      </c>
      <c r="I687" s="394">
        <v>105</v>
      </c>
      <c r="J687" s="394"/>
      <c r="K687" s="396">
        <f t="shared" si="46"/>
        <v>-161</v>
      </c>
      <c r="L687" s="411">
        <f t="shared" si="48"/>
        <v>-1</v>
      </c>
      <c r="M687" s="410">
        <f t="shared" si="47"/>
        <v>7</v>
      </c>
    </row>
    <row r="688" s="356" customFormat="1" ht="15.75" spans="1:13">
      <c r="A688" s="392" t="s">
        <v>1595</v>
      </c>
      <c r="B688" s="400" t="s">
        <v>677</v>
      </c>
      <c r="C688" s="395"/>
      <c r="D688" s="396"/>
      <c r="E688" s="396"/>
      <c r="F688" s="397"/>
      <c r="G688" s="395">
        <v>0</v>
      </c>
      <c r="H688" s="398"/>
      <c r="I688" s="394"/>
      <c r="J688" s="394"/>
      <c r="K688" s="396">
        <f t="shared" si="46"/>
        <v>0</v>
      </c>
      <c r="L688" s="411" t="str">
        <f t="shared" si="48"/>
        <v/>
      </c>
      <c r="M688" s="410">
        <f t="shared" si="47"/>
        <v>7</v>
      </c>
    </row>
    <row r="689" s="356" customFormat="1" ht="15.75" spans="1:13">
      <c r="A689" s="392" t="s">
        <v>1596</v>
      </c>
      <c r="B689" s="400" t="s">
        <v>678</v>
      </c>
      <c r="C689" s="395"/>
      <c r="D689" s="396"/>
      <c r="E689" s="396"/>
      <c r="F689" s="397"/>
      <c r="G689" s="395">
        <v>0</v>
      </c>
      <c r="H689" s="398"/>
      <c r="I689" s="394"/>
      <c r="J689" s="394"/>
      <c r="K689" s="396">
        <f t="shared" si="46"/>
        <v>0</v>
      </c>
      <c r="L689" s="411" t="str">
        <f t="shared" si="48"/>
        <v/>
      </c>
      <c r="M689" s="410">
        <f t="shared" si="47"/>
        <v>7</v>
      </c>
    </row>
    <row r="690" s="356" customFormat="1" ht="15.75" spans="1:13">
      <c r="A690" s="392" t="s">
        <v>1597</v>
      </c>
      <c r="B690" s="400" t="s">
        <v>644</v>
      </c>
      <c r="C690" s="395"/>
      <c r="D690" s="396"/>
      <c r="E690" s="396"/>
      <c r="F690" s="397"/>
      <c r="G690" s="395">
        <v>0</v>
      </c>
      <c r="H690" s="398" t="e">
        <v>#DIV/0!</v>
      </c>
      <c r="I690" s="394"/>
      <c r="J690" s="394"/>
      <c r="K690" s="396">
        <f t="shared" si="46"/>
        <v>0</v>
      </c>
      <c r="L690" s="411" t="str">
        <f t="shared" si="48"/>
        <v/>
      </c>
      <c r="M690" s="410">
        <f t="shared" si="47"/>
        <v>7</v>
      </c>
    </row>
    <row r="691" s="356" customFormat="1" ht="15.75" spans="1:13">
      <c r="A691" s="392" t="s">
        <v>1598</v>
      </c>
      <c r="B691" s="400" t="s">
        <v>679</v>
      </c>
      <c r="C691" s="395">
        <v>3253</v>
      </c>
      <c r="D691" s="396">
        <v>1470</v>
      </c>
      <c r="E691" s="396">
        <v>1470</v>
      </c>
      <c r="F691" s="397">
        <v>1</v>
      </c>
      <c r="G691" s="395">
        <v>769</v>
      </c>
      <c r="H691" s="398"/>
      <c r="I691" s="394">
        <v>1829</v>
      </c>
      <c r="J691" s="394">
        <v>60</v>
      </c>
      <c r="K691" s="396">
        <f t="shared" si="46"/>
        <v>-1410</v>
      </c>
      <c r="L691" s="411">
        <f t="shared" si="48"/>
        <v>-0.959183673469388</v>
      </c>
      <c r="M691" s="410">
        <f t="shared" si="47"/>
        <v>7</v>
      </c>
    </row>
    <row r="692" s="356" customFormat="1" ht="15.75" spans="1:13">
      <c r="A692" s="401" t="s">
        <v>1599</v>
      </c>
      <c r="B692" s="390" t="s">
        <v>680</v>
      </c>
      <c r="C692" s="391">
        <v>10124</v>
      </c>
      <c r="D692" s="391">
        <v>6994</v>
      </c>
      <c r="E692" s="391">
        <v>6992</v>
      </c>
      <c r="F692" s="387">
        <v>0.999714040606234</v>
      </c>
      <c r="G692" s="391">
        <v>-687</v>
      </c>
      <c r="H692" s="388">
        <v>-0.0894647740591223</v>
      </c>
      <c r="I692" s="391">
        <v>5785</v>
      </c>
      <c r="J692" s="391">
        <v>3309</v>
      </c>
      <c r="K692" s="386">
        <f t="shared" si="46"/>
        <v>-3685</v>
      </c>
      <c r="L692" s="409">
        <f t="shared" si="48"/>
        <v>-0.526880183014012</v>
      </c>
      <c r="M692" s="410">
        <f t="shared" si="47"/>
        <v>5</v>
      </c>
    </row>
    <row r="693" s="356" customFormat="1" ht="15.75" spans="1:13">
      <c r="A693" s="392" t="s">
        <v>1600</v>
      </c>
      <c r="B693" s="400" t="s">
        <v>153</v>
      </c>
      <c r="C693" s="395">
        <v>17</v>
      </c>
      <c r="D693" s="396">
        <v>65</v>
      </c>
      <c r="E693" s="396">
        <v>64</v>
      </c>
      <c r="F693" s="397">
        <v>0.984615384615385</v>
      </c>
      <c r="G693" s="395">
        <v>27</v>
      </c>
      <c r="H693" s="398">
        <v>0.72972972972973</v>
      </c>
      <c r="I693" s="394">
        <v>130</v>
      </c>
      <c r="J693" s="394"/>
      <c r="K693" s="396">
        <f t="shared" si="46"/>
        <v>-65</v>
      </c>
      <c r="L693" s="411">
        <f t="shared" si="48"/>
        <v>-1</v>
      </c>
      <c r="M693" s="410">
        <f t="shared" si="47"/>
        <v>7</v>
      </c>
    </row>
    <row r="694" s="356" customFormat="1" ht="15.75" spans="1:13">
      <c r="A694" s="392" t="s">
        <v>1601</v>
      </c>
      <c r="B694" s="400" t="s">
        <v>154</v>
      </c>
      <c r="C694" s="395"/>
      <c r="D694" s="396"/>
      <c r="E694" s="396"/>
      <c r="F694" s="397"/>
      <c r="G694" s="395">
        <v>0</v>
      </c>
      <c r="H694" s="398"/>
      <c r="I694" s="394">
        <v>42</v>
      </c>
      <c r="J694" s="394"/>
      <c r="K694" s="396">
        <f t="shared" si="46"/>
        <v>0</v>
      </c>
      <c r="L694" s="411" t="str">
        <f t="shared" si="48"/>
        <v/>
      </c>
      <c r="M694" s="410">
        <f t="shared" si="47"/>
        <v>7</v>
      </c>
    </row>
    <row r="695" s="356" customFormat="1" ht="15.75" spans="1:13">
      <c r="A695" s="392" t="s">
        <v>1602</v>
      </c>
      <c r="B695" s="400" t="s">
        <v>155</v>
      </c>
      <c r="C695" s="395"/>
      <c r="D695" s="396"/>
      <c r="E695" s="396"/>
      <c r="F695" s="397"/>
      <c r="G695" s="395">
        <v>0</v>
      </c>
      <c r="H695" s="398"/>
      <c r="I695" s="394"/>
      <c r="J695" s="394"/>
      <c r="K695" s="396">
        <f t="shared" si="46"/>
        <v>0</v>
      </c>
      <c r="L695" s="411" t="str">
        <f t="shared" si="48"/>
        <v/>
      </c>
      <c r="M695" s="410">
        <f t="shared" si="47"/>
        <v>7</v>
      </c>
    </row>
    <row r="696" s="356" customFormat="1" ht="15.75" spans="1:13">
      <c r="A696" s="392" t="s">
        <v>1603</v>
      </c>
      <c r="B696" s="400" t="s">
        <v>681</v>
      </c>
      <c r="C696" s="395"/>
      <c r="D696" s="396">
        <v>10</v>
      </c>
      <c r="E696" s="396">
        <v>10</v>
      </c>
      <c r="F696" s="397">
        <v>1</v>
      </c>
      <c r="G696" s="395">
        <v>10</v>
      </c>
      <c r="H696" s="398" t="e">
        <v>#DIV/0!</v>
      </c>
      <c r="I696" s="394"/>
      <c r="J696" s="394"/>
      <c r="K696" s="396">
        <f t="shared" si="46"/>
        <v>-10</v>
      </c>
      <c r="L696" s="411">
        <f t="shared" si="48"/>
        <v>-1</v>
      </c>
      <c r="M696" s="410">
        <f t="shared" si="47"/>
        <v>7</v>
      </c>
    </row>
    <row r="697" s="356" customFormat="1" ht="15.75" spans="1:13">
      <c r="A697" s="392" t="s">
        <v>1604</v>
      </c>
      <c r="B697" s="400" t="s">
        <v>682</v>
      </c>
      <c r="C697" s="395">
        <v>3128</v>
      </c>
      <c r="D697" s="396">
        <v>1957</v>
      </c>
      <c r="E697" s="396">
        <v>1956</v>
      </c>
      <c r="F697" s="397">
        <v>0.999489013796627</v>
      </c>
      <c r="G697" s="395">
        <v>-1248</v>
      </c>
      <c r="H697" s="398">
        <v>-0.389513108614232</v>
      </c>
      <c r="I697" s="394">
        <v>5</v>
      </c>
      <c r="J697" s="394">
        <v>5</v>
      </c>
      <c r="K697" s="396">
        <f t="shared" si="46"/>
        <v>-1952</v>
      </c>
      <c r="L697" s="411">
        <f t="shared" si="48"/>
        <v>-0.997445068983137</v>
      </c>
      <c r="M697" s="410">
        <f t="shared" si="47"/>
        <v>7</v>
      </c>
    </row>
    <row r="698" s="356" customFormat="1" ht="15.75" spans="1:13">
      <c r="A698" s="392" t="s">
        <v>1605</v>
      </c>
      <c r="B698" s="400" t="s">
        <v>683</v>
      </c>
      <c r="C698" s="395">
        <v>560</v>
      </c>
      <c r="D698" s="396">
        <v>811</v>
      </c>
      <c r="E698" s="396">
        <v>811</v>
      </c>
      <c r="F698" s="397">
        <v>1</v>
      </c>
      <c r="G698" s="395">
        <v>309</v>
      </c>
      <c r="H698" s="398"/>
      <c r="I698" s="394">
        <v>1221</v>
      </c>
      <c r="J698" s="394">
        <v>1002</v>
      </c>
      <c r="K698" s="396">
        <f t="shared" si="46"/>
        <v>191</v>
      </c>
      <c r="L698" s="411">
        <f t="shared" si="48"/>
        <v>0.235511713933416</v>
      </c>
      <c r="M698" s="410">
        <f t="shared" si="47"/>
        <v>7</v>
      </c>
    </row>
    <row r="699" s="356" customFormat="1" ht="15.75" spans="1:13">
      <c r="A699" s="392" t="s">
        <v>1606</v>
      </c>
      <c r="B699" s="400" t="s">
        <v>684</v>
      </c>
      <c r="C699" s="395"/>
      <c r="D699" s="396"/>
      <c r="E699" s="396"/>
      <c r="F699" s="397"/>
      <c r="G699" s="395">
        <v>0</v>
      </c>
      <c r="H699" s="398"/>
      <c r="I699" s="394"/>
      <c r="J699" s="394"/>
      <c r="K699" s="396">
        <f t="shared" si="46"/>
        <v>0</v>
      </c>
      <c r="L699" s="411" t="str">
        <f t="shared" si="48"/>
        <v/>
      </c>
      <c r="M699" s="410">
        <f t="shared" si="47"/>
        <v>7</v>
      </c>
    </row>
    <row r="700" s="356" customFormat="1" ht="15.75" spans="1:13">
      <c r="A700" s="392" t="s">
        <v>1607</v>
      </c>
      <c r="B700" s="400" t="s">
        <v>685</v>
      </c>
      <c r="C700" s="395">
        <v>100</v>
      </c>
      <c r="D700" s="396"/>
      <c r="E700" s="396"/>
      <c r="F700" s="397"/>
      <c r="G700" s="395">
        <v>0</v>
      </c>
      <c r="H700" s="398"/>
      <c r="I700" s="394"/>
      <c r="J700" s="394"/>
      <c r="K700" s="396">
        <f t="shared" si="46"/>
        <v>0</v>
      </c>
      <c r="L700" s="411" t="str">
        <f t="shared" si="48"/>
        <v/>
      </c>
      <c r="M700" s="410">
        <f t="shared" si="47"/>
        <v>7</v>
      </c>
    </row>
    <row r="701" s="356" customFormat="1" ht="15.75" spans="1:13">
      <c r="A701" s="392" t="s">
        <v>1608</v>
      </c>
      <c r="B701" s="400" t="s">
        <v>686</v>
      </c>
      <c r="C701" s="395"/>
      <c r="D701" s="396"/>
      <c r="E701" s="396"/>
      <c r="F701" s="397"/>
      <c r="G701" s="395">
        <v>0</v>
      </c>
      <c r="H701" s="398" t="e">
        <v>#DIV/0!</v>
      </c>
      <c r="I701" s="394"/>
      <c r="J701" s="394"/>
      <c r="K701" s="396">
        <f t="shared" ref="K701:K744" si="49">IFERROR(J701-D701,"")</f>
        <v>0</v>
      </c>
      <c r="L701" s="411" t="str">
        <f t="shared" si="48"/>
        <v/>
      </c>
      <c r="M701" s="410">
        <f t="shared" si="47"/>
        <v>7</v>
      </c>
    </row>
    <row r="702" s="356" customFormat="1" ht="15.75" spans="1:13">
      <c r="A702" s="392" t="s">
        <v>1609</v>
      </c>
      <c r="B702" s="400" t="s">
        <v>687</v>
      </c>
      <c r="C702" s="395">
        <v>13</v>
      </c>
      <c r="D702" s="396">
        <v>16</v>
      </c>
      <c r="E702" s="396">
        <v>16</v>
      </c>
      <c r="F702" s="397">
        <v>1</v>
      </c>
      <c r="G702" s="395">
        <v>16</v>
      </c>
      <c r="H702" s="398"/>
      <c r="I702" s="394">
        <v>576</v>
      </c>
      <c r="J702" s="394">
        <v>43</v>
      </c>
      <c r="K702" s="396">
        <f t="shared" si="49"/>
        <v>27</v>
      </c>
      <c r="L702" s="411">
        <f t="shared" si="48"/>
        <v>1.6875</v>
      </c>
      <c r="M702" s="410">
        <f t="shared" si="47"/>
        <v>7</v>
      </c>
    </row>
    <row r="703" s="356" customFormat="1" ht="15.75" spans="1:13">
      <c r="A703" s="392" t="s">
        <v>1610</v>
      </c>
      <c r="B703" s="400" t="s">
        <v>688</v>
      </c>
      <c r="C703" s="395"/>
      <c r="D703" s="396"/>
      <c r="E703" s="396"/>
      <c r="F703" s="397"/>
      <c r="G703" s="395">
        <v>0</v>
      </c>
      <c r="H703" s="398" t="e">
        <v>#DIV/0!</v>
      </c>
      <c r="I703" s="394"/>
      <c r="J703" s="394"/>
      <c r="K703" s="396">
        <f t="shared" si="49"/>
        <v>0</v>
      </c>
      <c r="L703" s="411" t="str">
        <f t="shared" si="48"/>
        <v/>
      </c>
      <c r="M703" s="410">
        <f t="shared" si="47"/>
        <v>7</v>
      </c>
    </row>
    <row r="704" s="356" customFormat="1" ht="15.75" spans="1:13">
      <c r="A704" s="392" t="s">
        <v>1611</v>
      </c>
      <c r="B704" s="400" t="s">
        <v>689</v>
      </c>
      <c r="C704" s="395"/>
      <c r="D704" s="396"/>
      <c r="E704" s="396"/>
      <c r="F704" s="397"/>
      <c r="G704" s="395">
        <v>0</v>
      </c>
      <c r="H704" s="398"/>
      <c r="I704" s="394"/>
      <c r="J704" s="394"/>
      <c r="K704" s="396">
        <f t="shared" si="49"/>
        <v>0</v>
      </c>
      <c r="L704" s="411" t="str">
        <f t="shared" si="48"/>
        <v/>
      </c>
      <c r="M704" s="410">
        <f t="shared" si="47"/>
        <v>7</v>
      </c>
    </row>
    <row r="705" s="356" customFormat="1" ht="15.75" spans="1:13">
      <c r="A705" s="392" t="s">
        <v>1612</v>
      </c>
      <c r="B705" s="400" t="s">
        <v>690</v>
      </c>
      <c r="C705" s="395">
        <v>4</v>
      </c>
      <c r="D705" s="396"/>
      <c r="E705" s="396"/>
      <c r="F705" s="397"/>
      <c r="G705" s="395">
        <v>0</v>
      </c>
      <c r="H705" s="398"/>
      <c r="I705" s="394"/>
      <c r="J705" s="394"/>
      <c r="K705" s="396">
        <f t="shared" si="49"/>
        <v>0</v>
      </c>
      <c r="L705" s="411" t="str">
        <f t="shared" si="48"/>
        <v/>
      </c>
      <c r="M705" s="410">
        <f t="shared" si="47"/>
        <v>7</v>
      </c>
    </row>
    <row r="706" s="356" customFormat="1" ht="15.75" spans="1:13">
      <c r="A706" s="392" t="s">
        <v>1613</v>
      </c>
      <c r="B706" s="400" t="s">
        <v>691</v>
      </c>
      <c r="C706" s="395">
        <v>524</v>
      </c>
      <c r="D706" s="396">
        <v>253</v>
      </c>
      <c r="E706" s="396">
        <v>253</v>
      </c>
      <c r="F706" s="397">
        <v>1</v>
      </c>
      <c r="G706" s="395">
        <v>-259</v>
      </c>
      <c r="H706" s="398">
        <v>-0.505859375</v>
      </c>
      <c r="I706" s="394">
        <v>144</v>
      </c>
      <c r="J706" s="394">
        <v>102</v>
      </c>
      <c r="K706" s="396">
        <f t="shared" si="49"/>
        <v>-151</v>
      </c>
      <c r="L706" s="411">
        <f t="shared" si="48"/>
        <v>-0.596837944664032</v>
      </c>
      <c r="M706" s="410">
        <f t="shared" si="47"/>
        <v>7</v>
      </c>
    </row>
    <row r="707" s="356" customFormat="1" ht="15.75" spans="1:13">
      <c r="A707" s="392" t="s">
        <v>1614</v>
      </c>
      <c r="B707" s="400" t="s">
        <v>692</v>
      </c>
      <c r="C707" s="395">
        <v>42</v>
      </c>
      <c r="D707" s="396">
        <v>42</v>
      </c>
      <c r="E707" s="396">
        <v>42</v>
      </c>
      <c r="F707" s="397">
        <v>1</v>
      </c>
      <c r="G707" s="395">
        <v>-18</v>
      </c>
      <c r="H707" s="398">
        <v>-0.3</v>
      </c>
      <c r="I707" s="394"/>
      <c r="J707" s="394"/>
      <c r="K707" s="396">
        <f t="shared" si="49"/>
        <v>-42</v>
      </c>
      <c r="L707" s="411">
        <f t="shared" si="48"/>
        <v>-1</v>
      </c>
      <c r="M707" s="410">
        <f t="shared" si="47"/>
        <v>7</v>
      </c>
    </row>
    <row r="708" s="356" customFormat="1" ht="15.75" spans="1:13">
      <c r="A708" s="392" t="s">
        <v>1615</v>
      </c>
      <c r="B708" s="400" t="s">
        <v>693</v>
      </c>
      <c r="C708" s="395">
        <v>2181</v>
      </c>
      <c r="D708" s="396">
        <v>643</v>
      </c>
      <c r="E708" s="396">
        <v>643</v>
      </c>
      <c r="F708" s="397">
        <v>1</v>
      </c>
      <c r="G708" s="395">
        <v>-198</v>
      </c>
      <c r="H708" s="398">
        <v>-0.235434007134364</v>
      </c>
      <c r="I708" s="394">
        <v>67</v>
      </c>
      <c r="J708" s="394">
        <v>67</v>
      </c>
      <c r="K708" s="396">
        <f t="shared" si="49"/>
        <v>-576</v>
      </c>
      <c r="L708" s="411">
        <f t="shared" si="48"/>
        <v>-0.895800933125972</v>
      </c>
      <c r="M708" s="410">
        <f t="shared" si="47"/>
        <v>7</v>
      </c>
    </row>
    <row r="709" s="356" customFormat="1" ht="15.75" spans="1:13">
      <c r="A709" s="392" t="s">
        <v>1616</v>
      </c>
      <c r="B709" s="400" t="s">
        <v>694</v>
      </c>
      <c r="C709" s="395"/>
      <c r="D709" s="396"/>
      <c r="E709" s="396"/>
      <c r="F709" s="397"/>
      <c r="G709" s="395">
        <v>0</v>
      </c>
      <c r="H709" s="398"/>
      <c r="I709" s="394"/>
      <c r="J709" s="394"/>
      <c r="K709" s="396">
        <f t="shared" si="49"/>
        <v>0</v>
      </c>
      <c r="L709" s="411" t="str">
        <f t="shared" si="48"/>
        <v/>
      </c>
      <c r="M709" s="410">
        <f t="shared" si="47"/>
        <v>7</v>
      </c>
    </row>
    <row r="710" s="356" customFormat="1" ht="15.75" spans="1:13">
      <c r="A710" s="392" t="s">
        <v>1617</v>
      </c>
      <c r="B710" s="400" t="s">
        <v>695</v>
      </c>
      <c r="C710" s="395"/>
      <c r="D710" s="396"/>
      <c r="E710" s="396"/>
      <c r="F710" s="397"/>
      <c r="G710" s="395">
        <v>0</v>
      </c>
      <c r="H710" s="398"/>
      <c r="I710" s="394"/>
      <c r="J710" s="394"/>
      <c r="K710" s="396">
        <f t="shared" si="49"/>
        <v>0</v>
      </c>
      <c r="L710" s="411" t="str">
        <f t="shared" si="48"/>
        <v/>
      </c>
      <c r="M710" s="410">
        <f t="shared" si="47"/>
        <v>7</v>
      </c>
    </row>
    <row r="711" s="356" customFormat="1" ht="15.75" spans="1:13">
      <c r="A711" s="392" t="s">
        <v>1618</v>
      </c>
      <c r="B711" s="400" t="s">
        <v>696</v>
      </c>
      <c r="C711" s="395">
        <v>348</v>
      </c>
      <c r="D711" s="396">
        <v>-106</v>
      </c>
      <c r="E711" s="396">
        <v>-106</v>
      </c>
      <c r="F711" s="397">
        <v>1</v>
      </c>
      <c r="G711" s="395">
        <v>-691</v>
      </c>
      <c r="H711" s="398">
        <v>-1.18119658119658</v>
      </c>
      <c r="I711" s="394">
        <v>2241</v>
      </c>
      <c r="J711" s="394">
        <v>2090</v>
      </c>
      <c r="K711" s="396">
        <f t="shared" si="49"/>
        <v>2196</v>
      </c>
      <c r="L711" s="411">
        <f t="shared" si="48"/>
        <v>-20.7169811320755</v>
      </c>
      <c r="M711" s="410">
        <f t="shared" si="47"/>
        <v>7</v>
      </c>
    </row>
    <row r="712" s="356" customFormat="1" ht="15.75" spans="1:13">
      <c r="A712" s="392" t="s">
        <v>1619</v>
      </c>
      <c r="B712" s="400" t="s">
        <v>697</v>
      </c>
      <c r="C712" s="395">
        <v>764</v>
      </c>
      <c r="D712" s="396">
        <v>577</v>
      </c>
      <c r="E712" s="396">
        <v>577</v>
      </c>
      <c r="F712" s="397">
        <v>1</v>
      </c>
      <c r="G712" s="395">
        <v>577</v>
      </c>
      <c r="H712" s="398" t="e">
        <v>#DIV/0!</v>
      </c>
      <c r="I712" s="394"/>
      <c r="J712" s="394"/>
      <c r="K712" s="396">
        <f t="shared" si="49"/>
        <v>-577</v>
      </c>
      <c r="L712" s="411">
        <f t="shared" si="48"/>
        <v>-1</v>
      </c>
      <c r="M712" s="410">
        <f t="shared" si="47"/>
        <v>7</v>
      </c>
    </row>
    <row r="713" s="356" customFormat="1" ht="15.75" spans="1:13">
      <c r="A713" s="392" t="s">
        <v>1620</v>
      </c>
      <c r="B713" s="400" t="s">
        <v>698</v>
      </c>
      <c r="C713" s="395"/>
      <c r="D713" s="396"/>
      <c r="E713" s="396"/>
      <c r="F713" s="397"/>
      <c r="G713" s="395">
        <v>0</v>
      </c>
      <c r="H713" s="398" t="e">
        <v>#DIV/0!</v>
      </c>
      <c r="I713" s="394"/>
      <c r="J713" s="394"/>
      <c r="K713" s="396">
        <f t="shared" si="49"/>
        <v>0</v>
      </c>
      <c r="L713" s="411" t="str">
        <f t="shared" si="48"/>
        <v/>
      </c>
      <c r="M713" s="410">
        <f t="shared" si="47"/>
        <v>7</v>
      </c>
    </row>
    <row r="714" s="356" customFormat="1" ht="15.75" spans="1:13">
      <c r="A714" s="392" t="s">
        <v>1621</v>
      </c>
      <c r="B714" s="400" t="s">
        <v>672</v>
      </c>
      <c r="C714" s="395"/>
      <c r="D714" s="396"/>
      <c r="E714" s="396"/>
      <c r="F714" s="397"/>
      <c r="G714" s="395">
        <v>0</v>
      </c>
      <c r="H714" s="398"/>
      <c r="I714" s="394"/>
      <c r="J714" s="394"/>
      <c r="K714" s="396">
        <f t="shared" si="49"/>
        <v>0</v>
      </c>
      <c r="L714" s="411" t="str">
        <f t="shared" si="48"/>
        <v/>
      </c>
      <c r="M714" s="410">
        <f t="shared" si="47"/>
        <v>7</v>
      </c>
    </row>
    <row r="715" s="356" customFormat="1" ht="15.75" spans="1:13">
      <c r="A715" s="392" t="s">
        <v>1622</v>
      </c>
      <c r="B715" s="400" t="s">
        <v>699</v>
      </c>
      <c r="C715" s="395">
        <v>706</v>
      </c>
      <c r="D715" s="396">
        <v>768</v>
      </c>
      <c r="E715" s="396">
        <v>768</v>
      </c>
      <c r="F715" s="397">
        <v>1</v>
      </c>
      <c r="G715" s="395">
        <v>121</v>
      </c>
      <c r="H715" s="398">
        <v>0.187017001545595</v>
      </c>
      <c r="I715" s="394">
        <v>247</v>
      </c>
      <c r="J715" s="394"/>
      <c r="K715" s="396">
        <f t="shared" si="49"/>
        <v>-768</v>
      </c>
      <c r="L715" s="411">
        <f t="shared" si="48"/>
        <v>-1</v>
      </c>
      <c r="M715" s="410">
        <f t="shared" si="47"/>
        <v>7</v>
      </c>
    </row>
    <row r="716" s="356" customFormat="1" ht="15.75" spans="1:13">
      <c r="A716" s="392" t="s">
        <v>1623</v>
      </c>
      <c r="B716" s="400" t="s">
        <v>700</v>
      </c>
      <c r="C716" s="395">
        <v>9</v>
      </c>
      <c r="D716" s="396">
        <v>15</v>
      </c>
      <c r="E716" s="396">
        <v>15</v>
      </c>
      <c r="F716" s="397">
        <v>1</v>
      </c>
      <c r="G716" s="395">
        <v>-27</v>
      </c>
      <c r="H716" s="398">
        <v>-0.642857142857143</v>
      </c>
      <c r="I716" s="394"/>
      <c r="J716" s="394"/>
      <c r="K716" s="396">
        <f t="shared" si="49"/>
        <v>-15</v>
      </c>
      <c r="L716" s="411">
        <f t="shared" si="48"/>
        <v>-1</v>
      </c>
      <c r="M716" s="410">
        <f t="shared" si="47"/>
        <v>7</v>
      </c>
    </row>
    <row r="717" s="356" customFormat="1" ht="15.75" spans="1:13">
      <c r="A717" s="392" t="s">
        <v>1624</v>
      </c>
      <c r="B717" s="400" t="s">
        <v>701</v>
      </c>
      <c r="C717" s="395"/>
      <c r="D717" s="396"/>
      <c r="E717" s="396"/>
      <c r="F717" s="397"/>
      <c r="G717" s="395">
        <v>0</v>
      </c>
      <c r="H717" s="398"/>
      <c r="I717" s="394"/>
      <c r="J717" s="394"/>
      <c r="K717" s="396">
        <f t="shared" si="49"/>
        <v>0</v>
      </c>
      <c r="L717" s="411" t="str">
        <f t="shared" si="48"/>
        <v/>
      </c>
      <c r="M717" s="410">
        <f t="shared" si="47"/>
        <v>7</v>
      </c>
    </row>
    <row r="718" s="356" customFormat="1" ht="15.75" spans="1:13">
      <c r="A718" s="392" t="s">
        <v>1625</v>
      </c>
      <c r="B718" s="400" t="s">
        <v>702</v>
      </c>
      <c r="C718" s="395"/>
      <c r="D718" s="396"/>
      <c r="E718" s="396"/>
      <c r="F718" s="397"/>
      <c r="G718" s="395">
        <v>0</v>
      </c>
      <c r="H718" s="398"/>
      <c r="I718" s="394"/>
      <c r="J718" s="394"/>
      <c r="K718" s="396">
        <f t="shared" si="49"/>
        <v>0</v>
      </c>
      <c r="L718" s="411" t="str">
        <f t="shared" si="48"/>
        <v/>
      </c>
      <c r="M718" s="410">
        <f t="shared" si="47"/>
        <v>7</v>
      </c>
    </row>
    <row r="719" s="356" customFormat="1" ht="15.75" spans="1:13">
      <c r="A719" s="392" t="s">
        <v>1626</v>
      </c>
      <c r="B719" s="400" t="s">
        <v>703</v>
      </c>
      <c r="C719" s="395">
        <v>1728</v>
      </c>
      <c r="D719" s="396">
        <v>1943</v>
      </c>
      <c r="E719" s="396">
        <v>1943</v>
      </c>
      <c r="F719" s="397">
        <v>1</v>
      </c>
      <c r="G719" s="395">
        <v>694</v>
      </c>
      <c r="H719" s="398">
        <v>0.55564451561249</v>
      </c>
      <c r="I719" s="394">
        <v>1112</v>
      </c>
      <c r="J719" s="394"/>
      <c r="K719" s="396">
        <f t="shared" si="49"/>
        <v>-1943</v>
      </c>
      <c r="L719" s="411">
        <f t="shared" si="48"/>
        <v>-1</v>
      </c>
      <c r="M719" s="410">
        <f t="shared" si="47"/>
        <v>7</v>
      </c>
    </row>
    <row r="720" s="356" customFormat="1" ht="15.75" spans="1:13">
      <c r="A720" s="401" t="s">
        <v>1627</v>
      </c>
      <c r="B720" s="390" t="s">
        <v>704</v>
      </c>
      <c r="C720" s="391">
        <v>11969</v>
      </c>
      <c r="D720" s="391">
        <v>17834</v>
      </c>
      <c r="E720" s="391">
        <v>17834</v>
      </c>
      <c r="F720" s="387">
        <v>1</v>
      </c>
      <c r="G720" s="391">
        <v>627</v>
      </c>
      <c r="H720" s="388">
        <v>0.0364386586854187</v>
      </c>
      <c r="I720" s="391">
        <v>11548</v>
      </c>
      <c r="J720" s="391">
        <v>726</v>
      </c>
      <c r="K720" s="386">
        <f t="shared" si="49"/>
        <v>-17108</v>
      </c>
      <c r="L720" s="409">
        <f t="shared" si="48"/>
        <v>-0.959291241448918</v>
      </c>
      <c r="M720" s="410">
        <f t="shared" si="47"/>
        <v>5</v>
      </c>
    </row>
    <row r="721" s="356" customFormat="1" ht="15.75" spans="1:13">
      <c r="A721" s="392" t="s">
        <v>1628</v>
      </c>
      <c r="B721" s="400" t="s">
        <v>153</v>
      </c>
      <c r="C721" s="395">
        <v>134</v>
      </c>
      <c r="D721" s="396">
        <v>132</v>
      </c>
      <c r="E721" s="396">
        <v>132</v>
      </c>
      <c r="F721" s="397">
        <v>1</v>
      </c>
      <c r="G721" s="395">
        <v>27</v>
      </c>
      <c r="H721" s="398">
        <v>0.257142857142857</v>
      </c>
      <c r="I721" s="394">
        <v>129</v>
      </c>
      <c r="J721" s="394"/>
      <c r="K721" s="396">
        <f t="shared" si="49"/>
        <v>-132</v>
      </c>
      <c r="L721" s="411">
        <f t="shared" si="48"/>
        <v>-1</v>
      </c>
      <c r="M721" s="410">
        <f t="shared" si="47"/>
        <v>7</v>
      </c>
    </row>
    <row r="722" s="356" customFormat="1" ht="15.75" spans="1:13">
      <c r="A722" s="392" t="s">
        <v>1629</v>
      </c>
      <c r="B722" s="400" t="s">
        <v>154</v>
      </c>
      <c r="C722" s="395"/>
      <c r="D722" s="396"/>
      <c r="E722" s="396"/>
      <c r="F722" s="397"/>
      <c r="G722" s="395">
        <v>0</v>
      </c>
      <c r="H722" s="398" t="e">
        <v>#DIV/0!</v>
      </c>
      <c r="I722" s="394">
        <v>63</v>
      </c>
      <c r="J722" s="394"/>
      <c r="K722" s="396">
        <f t="shared" si="49"/>
        <v>0</v>
      </c>
      <c r="L722" s="411" t="str">
        <f t="shared" si="48"/>
        <v/>
      </c>
      <c r="M722" s="410">
        <f t="shared" si="47"/>
        <v>7</v>
      </c>
    </row>
    <row r="723" s="356" customFormat="1" ht="15.75" spans="1:13">
      <c r="A723" s="392" t="s">
        <v>1630</v>
      </c>
      <c r="B723" s="400" t="s">
        <v>155</v>
      </c>
      <c r="C723" s="395"/>
      <c r="D723" s="396"/>
      <c r="E723" s="396"/>
      <c r="F723" s="397"/>
      <c r="G723" s="395">
        <v>0</v>
      </c>
      <c r="H723" s="398"/>
      <c r="I723" s="394"/>
      <c r="J723" s="394"/>
      <c r="K723" s="396">
        <f t="shared" si="49"/>
        <v>0</v>
      </c>
      <c r="L723" s="411" t="str">
        <f t="shared" si="48"/>
        <v/>
      </c>
      <c r="M723" s="410">
        <f t="shared" si="47"/>
        <v>7</v>
      </c>
    </row>
    <row r="724" s="356" customFormat="1" ht="15.75" spans="1:13">
      <c r="A724" s="392" t="s">
        <v>1631</v>
      </c>
      <c r="B724" s="400" t="s">
        <v>705</v>
      </c>
      <c r="C724" s="395">
        <v>10916</v>
      </c>
      <c r="D724" s="396">
        <v>6812</v>
      </c>
      <c r="E724" s="396">
        <v>6812</v>
      </c>
      <c r="F724" s="397">
        <v>1</v>
      </c>
      <c r="G724" s="395">
        <v>-418</v>
      </c>
      <c r="H724" s="398">
        <v>-0.0578146611341632</v>
      </c>
      <c r="I724" s="394">
        <v>2192</v>
      </c>
      <c r="J724" s="394">
        <v>321</v>
      </c>
      <c r="K724" s="396">
        <f t="shared" si="49"/>
        <v>-6491</v>
      </c>
      <c r="L724" s="411">
        <f t="shared" si="48"/>
        <v>-0.952877275396359</v>
      </c>
      <c r="M724" s="410">
        <f t="shared" si="47"/>
        <v>7</v>
      </c>
    </row>
    <row r="725" s="356" customFormat="1" ht="15.75" spans="1:13">
      <c r="A725" s="392" t="s">
        <v>1632</v>
      </c>
      <c r="B725" s="400" t="s">
        <v>706</v>
      </c>
      <c r="C725" s="395">
        <v>244</v>
      </c>
      <c r="D725" s="396">
        <v>3649</v>
      </c>
      <c r="E725" s="396">
        <v>3649</v>
      </c>
      <c r="F725" s="397">
        <v>1</v>
      </c>
      <c r="G725" s="395">
        <v>-118</v>
      </c>
      <c r="H725" s="398">
        <v>-0.0313246615343775</v>
      </c>
      <c r="I725" s="394">
        <v>398</v>
      </c>
      <c r="J725" s="394">
        <v>398</v>
      </c>
      <c r="K725" s="396">
        <f t="shared" si="49"/>
        <v>-3251</v>
      </c>
      <c r="L725" s="411">
        <f t="shared" si="48"/>
        <v>-0.890929021649767</v>
      </c>
      <c r="M725" s="410">
        <f t="shared" si="47"/>
        <v>7</v>
      </c>
    </row>
    <row r="726" s="356" customFormat="1" ht="15.75" spans="1:13">
      <c r="A726" s="392" t="s">
        <v>1633</v>
      </c>
      <c r="B726" s="400" t="s">
        <v>707</v>
      </c>
      <c r="C726" s="395"/>
      <c r="D726" s="396">
        <v>200</v>
      </c>
      <c r="E726" s="396">
        <v>200</v>
      </c>
      <c r="F726" s="397">
        <v>1</v>
      </c>
      <c r="G726" s="395">
        <v>200</v>
      </c>
      <c r="H726" s="398"/>
      <c r="I726" s="394"/>
      <c r="J726" s="394"/>
      <c r="K726" s="396">
        <f t="shared" si="49"/>
        <v>-200</v>
      </c>
      <c r="L726" s="411">
        <f t="shared" si="48"/>
        <v>-1</v>
      </c>
      <c r="M726" s="410">
        <f t="shared" si="47"/>
        <v>7</v>
      </c>
    </row>
    <row r="727" s="356" customFormat="1" ht="15.75" spans="1:13">
      <c r="A727" s="392" t="s">
        <v>1634</v>
      </c>
      <c r="B727" s="400" t="s">
        <v>708</v>
      </c>
      <c r="C727" s="395"/>
      <c r="D727" s="396">
        <v>525</v>
      </c>
      <c r="E727" s="396">
        <v>525</v>
      </c>
      <c r="F727" s="397">
        <v>1</v>
      </c>
      <c r="G727" s="395">
        <v>-238</v>
      </c>
      <c r="H727" s="398">
        <v>-0.311926605504587</v>
      </c>
      <c r="I727" s="394"/>
      <c r="J727" s="394"/>
      <c r="K727" s="396">
        <f t="shared" si="49"/>
        <v>-525</v>
      </c>
      <c r="L727" s="411">
        <f t="shared" si="48"/>
        <v>-1</v>
      </c>
      <c r="M727" s="410">
        <f t="shared" si="47"/>
        <v>7</v>
      </c>
    </row>
    <row r="728" s="356" customFormat="1" ht="15.75" spans="1:13">
      <c r="A728" s="392" t="s">
        <v>1635</v>
      </c>
      <c r="B728" s="400" t="s">
        <v>709</v>
      </c>
      <c r="C728" s="395"/>
      <c r="D728" s="396"/>
      <c r="E728" s="396"/>
      <c r="F728" s="397"/>
      <c r="G728" s="395">
        <v>0</v>
      </c>
      <c r="H728" s="398"/>
      <c r="I728" s="394"/>
      <c r="J728" s="394"/>
      <c r="K728" s="396">
        <f t="shared" si="49"/>
        <v>0</v>
      </c>
      <c r="L728" s="411" t="str">
        <f t="shared" si="48"/>
        <v/>
      </c>
      <c r="M728" s="410">
        <f t="shared" ref="M728:M791" si="50">LEN(A728)</f>
        <v>7</v>
      </c>
    </row>
    <row r="729" s="356" customFormat="1" ht="15.75" spans="1:13">
      <c r="A729" s="392" t="s">
        <v>1636</v>
      </c>
      <c r="B729" s="400" t="s">
        <v>162</v>
      </c>
      <c r="C729" s="395"/>
      <c r="D729" s="396"/>
      <c r="E729" s="396"/>
      <c r="F729" s="397"/>
      <c r="G729" s="395">
        <v>0</v>
      </c>
      <c r="H729" s="398"/>
      <c r="I729" s="394"/>
      <c r="J729" s="394"/>
      <c r="K729" s="396">
        <f t="shared" si="49"/>
        <v>0</v>
      </c>
      <c r="L729" s="411" t="str">
        <f t="shared" si="48"/>
        <v/>
      </c>
      <c r="M729" s="410">
        <f t="shared" si="50"/>
        <v>7</v>
      </c>
    </row>
    <row r="730" s="356" customFormat="1" ht="15.75" spans="1:13">
      <c r="A730" s="392" t="s">
        <v>1637</v>
      </c>
      <c r="B730" s="400" t="s">
        <v>710</v>
      </c>
      <c r="C730" s="395">
        <v>675</v>
      </c>
      <c r="D730" s="396">
        <v>6516</v>
      </c>
      <c r="E730" s="396">
        <v>6516</v>
      </c>
      <c r="F730" s="397">
        <v>1</v>
      </c>
      <c r="G730" s="395">
        <v>1174</v>
      </c>
      <c r="H730" s="398">
        <v>0.219767877199551</v>
      </c>
      <c r="I730" s="394">
        <v>8766</v>
      </c>
      <c r="J730" s="394">
        <v>7</v>
      </c>
      <c r="K730" s="396">
        <f t="shared" si="49"/>
        <v>-6509</v>
      </c>
      <c r="L730" s="411">
        <f t="shared" si="48"/>
        <v>-0.998925721301412</v>
      </c>
      <c r="M730" s="410">
        <f t="shared" si="50"/>
        <v>7</v>
      </c>
    </row>
    <row r="731" s="356" customFormat="1" ht="15.75" spans="1:13">
      <c r="A731" s="401" t="s">
        <v>1638</v>
      </c>
      <c r="B731" s="390" t="s">
        <v>711</v>
      </c>
      <c r="C731" s="391">
        <v>3288</v>
      </c>
      <c r="D731" s="391">
        <v>1850</v>
      </c>
      <c r="E731" s="391">
        <v>1850</v>
      </c>
      <c r="F731" s="387">
        <v>1</v>
      </c>
      <c r="G731" s="391">
        <v>653</v>
      </c>
      <c r="H731" s="388">
        <v>0.545530492898914</v>
      </c>
      <c r="I731" s="391">
        <v>2883</v>
      </c>
      <c r="J731" s="391">
        <v>1752</v>
      </c>
      <c r="K731" s="386">
        <f t="shared" si="49"/>
        <v>-98</v>
      </c>
      <c r="L731" s="409">
        <f t="shared" si="48"/>
        <v>-0.052972972972973</v>
      </c>
      <c r="M731" s="410">
        <f t="shared" si="50"/>
        <v>5</v>
      </c>
    </row>
    <row r="732" s="356" customFormat="1" ht="15.75" spans="1:13">
      <c r="A732" s="392" t="s">
        <v>1639</v>
      </c>
      <c r="B732" s="400" t="s">
        <v>712</v>
      </c>
      <c r="C732" s="395">
        <v>2407</v>
      </c>
      <c r="D732" s="396">
        <v>1238</v>
      </c>
      <c r="E732" s="396">
        <v>1238</v>
      </c>
      <c r="F732" s="397">
        <v>1</v>
      </c>
      <c r="G732" s="395">
        <v>593</v>
      </c>
      <c r="H732" s="398">
        <v>0.91937984496124</v>
      </c>
      <c r="I732" s="394">
        <v>1955</v>
      </c>
      <c r="J732" s="394">
        <v>1092</v>
      </c>
      <c r="K732" s="396">
        <f t="shared" si="49"/>
        <v>-146</v>
      </c>
      <c r="L732" s="411">
        <f t="shared" si="48"/>
        <v>-0.117932148626817</v>
      </c>
      <c r="M732" s="410">
        <f t="shared" si="50"/>
        <v>7</v>
      </c>
    </row>
    <row r="733" s="356" customFormat="1" ht="15.75" spans="1:13">
      <c r="A733" s="392" t="s">
        <v>1640</v>
      </c>
      <c r="B733" s="400" t="s">
        <v>713</v>
      </c>
      <c r="C733" s="395"/>
      <c r="D733" s="396"/>
      <c r="E733" s="396"/>
      <c r="F733" s="397"/>
      <c r="G733" s="395">
        <v>0</v>
      </c>
      <c r="H733" s="398"/>
      <c r="I733" s="394"/>
      <c r="J733" s="394"/>
      <c r="K733" s="396">
        <f t="shared" si="49"/>
        <v>0</v>
      </c>
      <c r="L733" s="411" t="str">
        <f t="shared" si="48"/>
        <v/>
      </c>
      <c r="M733" s="410">
        <f t="shared" si="50"/>
        <v>7</v>
      </c>
    </row>
    <row r="734" s="356" customFormat="1" ht="15.75" spans="1:13">
      <c r="A734" s="392" t="s">
        <v>1641</v>
      </c>
      <c r="B734" s="400" t="s">
        <v>714</v>
      </c>
      <c r="C734" s="395"/>
      <c r="D734" s="396"/>
      <c r="E734" s="396"/>
      <c r="F734" s="397"/>
      <c r="G734" s="395">
        <v>0</v>
      </c>
      <c r="H734" s="398"/>
      <c r="I734" s="394"/>
      <c r="J734" s="394"/>
      <c r="K734" s="396">
        <f t="shared" si="49"/>
        <v>0</v>
      </c>
      <c r="L734" s="411" t="str">
        <f t="shared" si="48"/>
        <v/>
      </c>
      <c r="M734" s="410">
        <f t="shared" si="50"/>
        <v>7</v>
      </c>
    </row>
    <row r="735" s="356" customFormat="1" ht="15.75" spans="1:13">
      <c r="A735" s="392" t="s">
        <v>1642</v>
      </c>
      <c r="B735" s="400" t="s">
        <v>715</v>
      </c>
      <c r="C735" s="395">
        <v>750</v>
      </c>
      <c r="D735" s="396">
        <v>300</v>
      </c>
      <c r="E735" s="396">
        <v>300</v>
      </c>
      <c r="F735" s="397">
        <v>1</v>
      </c>
      <c r="G735" s="395">
        <v>50</v>
      </c>
      <c r="H735" s="398">
        <v>0.2</v>
      </c>
      <c r="I735" s="394">
        <v>50</v>
      </c>
      <c r="J735" s="394">
        <v>50</v>
      </c>
      <c r="K735" s="396">
        <f t="shared" si="49"/>
        <v>-250</v>
      </c>
      <c r="L735" s="411">
        <f t="shared" si="48"/>
        <v>-0.833333333333333</v>
      </c>
      <c r="M735" s="410">
        <f t="shared" si="50"/>
        <v>7</v>
      </c>
    </row>
    <row r="736" s="356" customFormat="1" ht="15.75" spans="1:13">
      <c r="A736" s="392" t="s">
        <v>1643</v>
      </c>
      <c r="B736" s="400" t="s">
        <v>716</v>
      </c>
      <c r="C736" s="395">
        <v>95</v>
      </c>
      <c r="D736" s="396">
        <v>283</v>
      </c>
      <c r="E736" s="396">
        <v>283</v>
      </c>
      <c r="F736" s="397">
        <v>1</v>
      </c>
      <c r="G736" s="395">
        <v>26</v>
      </c>
      <c r="H736" s="398">
        <v>0.101167315175097</v>
      </c>
      <c r="I736" s="394">
        <v>870</v>
      </c>
      <c r="J736" s="394">
        <v>610</v>
      </c>
      <c r="K736" s="396">
        <f t="shared" si="49"/>
        <v>327</v>
      </c>
      <c r="L736" s="411">
        <f t="shared" ref="L736:L799" si="51">IFERROR(K736/D736,"")</f>
        <v>1.15547703180212</v>
      </c>
      <c r="M736" s="410">
        <f t="shared" si="50"/>
        <v>7</v>
      </c>
    </row>
    <row r="737" s="356" customFormat="1" ht="15.75" spans="1:13">
      <c r="A737" s="392" t="s">
        <v>1644</v>
      </c>
      <c r="B737" s="400" t="s">
        <v>717</v>
      </c>
      <c r="C737" s="395">
        <v>36</v>
      </c>
      <c r="D737" s="396">
        <v>29</v>
      </c>
      <c r="E737" s="396">
        <v>29</v>
      </c>
      <c r="F737" s="397">
        <v>1</v>
      </c>
      <c r="G737" s="395">
        <v>-16</v>
      </c>
      <c r="H737" s="398">
        <v>-0.355555555555556</v>
      </c>
      <c r="I737" s="394">
        <v>8</v>
      </c>
      <c r="J737" s="394"/>
      <c r="K737" s="396">
        <f t="shared" si="49"/>
        <v>-29</v>
      </c>
      <c r="L737" s="411">
        <f t="shared" si="51"/>
        <v>-1</v>
      </c>
      <c r="M737" s="410">
        <f t="shared" si="50"/>
        <v>7</v>
      </c>
    </row>
    <row r="738" s="356" customFormat="1" ht="15.75" spans="1:13">
      <c r="A738" s="401" t="s">
        <v>1645</v>
      </c>
      <c r="B738" s="390" t="s">
        <v>718</v>
      </c>
      <c r="C738" s="391">
        <v>4999</v>
      </c>
      <c r="D738" s="391">
        <v>2440</v>
      </c>
      <c r="E738" s="391">
        <v>2440</v>
      </c>
      <c r="F738" s="387">
        <v>1</v>
      </c>
      <c r="G738" s="391">
        <v>1284</v>
      </c>
      <c r="H738" s="388">
        <v>1.11072664359862</v>
      </c>
      <c r="I738" s="391">
        <v>3176</v>
      </c>
      <c r="J738" s="391">
        <v>38</v>
      </c>
      <c r="K738" s="386">
        <f t="shared" si="49"/>
        <v>-2402</v>
      </c>
      <c r="L738" s="409">
        <f t="shared" si="51"/>
        <v>-0.984426229508197</v>
      </c>
      <c r="M738" s="410">
        <f t="shared" si="50"/>
        <v>5</v>
      </c>
    </row>
    <row r="739" s="356" customFormat="1" ht="15.75" spans="1:13">
      <c r="A739" s="392" t="s">
        <v>1646</v>
      </c>
      <c r="B739" s="400" t="s">
        <v>719</v>
      </c>
      <c r="C739" s="395"/>
      <c r="D739" s="395"/>
      <c r="E739" s="396"/>
      <c r="F739" s="397"/>
      <c r="G739" s="395">
        <v>0</v>
      </c>
      <c r="H739" s="388"/>
      <c r="I739" s="394"/>
      <c r="J739" s="394"/>
      <c r="K739" s="396">
        <f t="shared" si="49"/>
        <v>0</v>
      </c>
      <c r="L739" s="411" t="str">
        <f t="shared" si="51"/>
        <v/>
      </c>
      <c r="M739" s="410">
        <f t="shared" si="50"/>
        <v>7</v>
      </c>
    </row>
    <row r="740" s="356" customFormat="1" ht="15.75" spans="1:13">
      <c r="A740" s="392" t="s">
        <v>1647</v>
      </c>
      <c r="B740" s="400" t="s">
        <v>720</v>
      </c>
      <c r="C740" s="395"/>
      <c r="D740" s="395"/>
      <c r="E740" s="396"/>
      <c r="F740" s="397"/>
      <c r="G740" s="395">
        <v>0</v>
      </c>
      <c r="H740" s="398"/>
      <c r="I740" s="394"/>
      <c r="J740" s="394"/>
      <c r="K740" s="396">
        <f t="shared" si="49"/>
        <v>0</v>
      </c>
      <c r="L740" s="411" t="str">
        <f t="shared" si="51"/>
        <v/>
      </c>
      <c r="M740" s="410">
        <f t="shared" si="50"/>
        <v>7</v>
      </c>
    </row>
    <row r="741" s="356" customFormat="1" ht="15.75" spans="1:13">
      <c r="A741" s="392" t="s">
        <v>1648</v>
      </c>
      <c r="B741" s="400" t="s">
        <v>721</v>
      </c>
      <c r="C741" s="395">
        <v>4924</v>
      </c>
      <c r="D741" s="396">
        <v>2400</v>
      </c>
      <c r="E741" s="396">
        <v>2400</v>
      </c>
      <c r="F741" s="397">
        <v>1</v>
      </c>
      <c r="G741" s="395">
        <v>1281</v>
      </c>
      <c r="H741" s="398">
        <v>1.14477211796247</v>
      </c>
      <c r="I741" s="394">
        <v>3102</v>
      </c>
      <c r="J741" s="394"/>
      <c r="K741" s="396">
        <f t="shared" si="49"/>
        <v>-2400</v>
      </c>
      <c r="L741" s="411">
        <f t="shared" si="51"/>
        <v>-1</v>
      </c>
      <c r="M741" s="410">
        <f t="shared" si="50"/>
        <v>7</v>
      </c>
    </row>
    <row r="742" s="356" customFormat="1" ht="15.75" spans="1:13">
      <c r="A742" s="392" t="s">
        <v>1649</v>
      </c>
      <c r="B742" s="400" t="s">
        <v>722</v>
      </c>
      <c r="C742" s="395">
        <v>39</v>
      </c>
      <c r="D742" s="396">
        <v>40</v>
      </c>
      <c r="E742" s="396">
        <v>40</v>
      </c>
      <c r="F742" s="397">
        <v>1</v>
      </c>
      <c r="G742" s="395">
        <v>3</v>
      </c>
      <c r="H742" s="398">
        <v>0.0810810810810811</v>
      </c>
      <c r="I742" s="394">
        <v>74</v>
      </c>
      <c r="J742" s="394">
        <v>38</v>
      </c>
      <c r="K742" s="396">
        <f t="shared" si="49"/>
        <v>-2</v>
      </c>
      <c r="L742" s="411">
        <f t="shared" si="51"/>
        <v>-0.05</v>
      </c>
      <c r="M742" s="410">
        <f t="shared" si="50"/>
        <v>7</v>
      </c>
    </row>
    <row r="743" s="356" customFormat="1" ht="15.75" spans="1:13">
      <c r="A743" s="392" t="s">
        <v>1650</v>
      </c>
      <c r="B743" s="400" t="s">
        <v>723</v>
      </c>
      <c r="C743" s="395"/>
      <c r="D743" s="396"/>
      <c r="E743" s="396"/>
      <c r="F743" s="397"/>
      <c r="G743" s="395">
        <v>0</v>
      </c>
      <c r="H743" s="398"/>
      <c r="I743" s="394"/>
      <c r="J743" s="394"/>
      <c r="K743" s="396">
        <f t="shared" si="49"/>
        <v>0</v>
      </c>
      <c r="L743" s="411" t="str">
        <f t="shared" si="51"/>
        <v/>
      </c>
      <c r="M743" s="410">
        <f t="shared" si="50"/>
        <v>7</v>
      </c>
    </row>
    <row r="744" s="356" customFormat="1" ht="15.75" spans="1:13">
      <c r="A744" s="392" t="s">
        <v>1651</v>
      </c>
      <c r="B744" s="400" t="s">
        <v>724</v>
      </c>
      <c r="C744" s="395">
        <v>36</v>
      </c>
      <c r="D744" s="396"/>
      <c r="E744" s="396"/>
      <c r="F744" s="397"/>
      <c r="G744" s="395">
        <v>0</v>
      </c>
      <c r="H744" s="398"/>
      <c r="I744" s="394"/>
      <c r="J744" s="394"/>
      <c r="K744" s="396">
        <f t="shared" si="49"/>
        <v>0</v>
      </c>
      <c r="L744" s="411" t="str">
        <f t="shared" si="51"/>
        <v/>
      </c>
      <c r="M744" s="410">
        <f t="shared" si="50"/>
        <v>7</v>
      </c>
    </row>
    <row r="745" s="356" customFormat="1" ht="15.75" spans="1:13">
      <c r="A745" s="401" t="s">
        <v>1652</v>
      </c>
      <c r="B745" s="390" t="s">
        <v>725</v>
      </c>
      <c r="C745" s="391">
        <v>0</v>
      </c>
      <c r="D745" s="391">
        <v>11</v>
      </c>
      <c r="E745" s="391">
        <v>11</v>
      </c>
      <c r="F745" s="387">
        <v>1</v>
      </c>
      <c r="G745" s="391">
        <v>7</v>
      </c>
      <c r="H745" s="388">
        <v>1.75</v>
      </c>
      <c r="I745" s="391">
        <v>0</v>
      </c>
      <c r="J745" s="391">
        <v>0</v>
      </c>
      <c r="K745" s="386"/>
      <c r="L745" s="409">
        <f t="shared" si="51"/>
        <v>0</v>
      </c>
      <c r="M745" s="410">
        <f t="shared" si="50"/>
        <v>5</v>
      </c>
    </row>
    <row r="746" s="356" customFormat="1" ht="15.75" spans="1:13">
      <c r="A746" s="392" t="s">
        <v>1653</v>
      </c>
      <c r="B746" s="400" t="s">
        <v>726</v>
      </c>
      <c r="C746" s="391"/>
      <c r="D746" s="391"/>
      <c r="E746" s="396"/>
      <c r="F746" s="397"/>
      <c r="G746" s="395">
        <v>0</v>
      </c>
      <c r="H746" s="388"/>
      <c r="I746" s="394"/>
      <c r="J746" s="394"/>
      <c r="K746" s="396">
        <f t="shared" ref="K746:K765" si="52">IFERROR(J746-D746,"")</f>
        <v>0</v>
      </c>
      <c r="L746" s="411" t="str">
        <f t="shared" si="51"/>
        <v/>
      </c>
      <c r="M746" s="410">
        <f t="shared" si="50"/>
        <v>7</v>
      </c>
    </row>
    <row r="747" s="356" customFormat="1" ht="15.75" spans="1:14">
      <c r="A747" s="392" t="s">
        <v>1654</v>
      </c>
      <c r="B747" s="400" t="s">
        <v>727</v>
      </c>
      <c r="C747" s="395"/>
      <c r="D747" s="395">
        <v>11</v>
      </c>
      <c r="E747" s="396">
        <v>11</v>
      </c>
      <c r="F747" s="397">
        <v>1</v>
      </c>
      <c r="G747" s="395">
        <v>7</v>
      </c>
      <c r="H747" s="398">
        <v>1.75</v>
      </c>
      <c r="I747" s="394"/>
      <c r="J747" s="394"/>
      <c r="K747" s="396">
        <f t="shared" si="52"/>
        <v>-11</v>
      </c>
      <c r="L747" s="411">
        <f t="shared" si="51"/>
        <v>-1</v>
      </c>
      <c r="M747" s="410">
        <f t="shared" si="50"/>
        <v>7</v>
      </c>
      <c r="N747" s="193"/>
    </row>
    <row r="748" s="356" customFormat="1" ht="15.75" spans="1:13">
      <c r="A748" s="401" t="s">
        <v>1655</v>
      </c>
      <c r="B748" s="390" t="s">
        <v>728</v>
      </c>
      <c r="C748" s="413">
        <v>1114</v>
      </c>
      <c r="D748" s="413">
        <v>1240</v>
      </c>
      <c r="E748" s="413">
        <v>1240</v>
      </c>
      <c r="F748" s="387">
        <v>1</v>
      </c>
      <c r="G748" s="391">
        <v>547</v>
      </c>
      <c r="H748" s="388">
        <v>0.789321789321789</v>
      </c>
      <c r="I748" s="413">
        <v>370</v>
      </c>
      <c r="J748" s="413">
        <v>120</v>
      </c>
      <c r="K748" s="386">
        <f t="shared" si="52"/>
        <v>-1120</v>
      </c>
      <c r="L748" s="409">
        <f t="shared" si="51"/>
        <v>-0.903225806451613</v>
      </c>
      <c r="M748" s="410">
        <f t="shared" si="50"/>
        <v>5</v>
      </c>
    </row>
    <row r="749" s="356" customFormat="1" ht="15.75" spans="1:13">
      <c r="A749" s="392" t="s">
        <v>1656</v>
      </c>
      <c r="B749" s="400" t="s">
        <v>729</v>
      </c>
      <c r="C749" s="419"/>
      <c r="D749" s="395"/>
      <c r="E749" s="396"/>
      <c r="F749" s="387"/>
      <c r="G749" s="391">
        <v>0</v>
      </c>
      <c r="H749" s="388"/>
      <c r="I749" s="394"/>
      <c r="J749" s="394"/>
      <c r="K749" s="396">
        <f t="shared" si="52"/>
        <v>0</v>
      </c>
      <c r="L749" s="411" t="str">
        <f t="shared" si="51"/>
        <v/>
      </c>
      <c r="M749" s="410">
        <f t="shared" si="50"/>
        <v>7</v>
      </c>
    </row>
    <row r="750" s="356" customFormat="1" ht="15.75" spans="1:13">
      <c r="A750" s="392" t="s">
        <v>1657</v>
      </c>
      <c r="B750" s="400" t="s">
        <v>730</v>
      </c>
      <c r="C750" s="419">
        <v>1114</v>
      </c>
      <c r="D750" s="395">
        <v>1240</v>
      </c>
      <c r="E750" s="396">
        <v>1240</v>
      </c>
      <c r="F750" s="397">
        <v>1</v>
      </c>
      <c r="G750" s="395">
        <v>547</v>
      </c>
      <c r="H750" s="398">
        <v>0.789321789321789</v>
      </c>
      <c r="I750" s="394">
        <v>370</v>
      </c>
      <c r="J750" s="394">
        <v>120</v>
      </c>
      <c r="K750" s="396">
        <f t="shared" si="52"/>
        <v>-1120</v>
      </c>
      <c r="L750" s="411">
        <f t="shared" si="51"/>
        <v>-0.903225806451613</v>
      </c>
      <c r="M750" s="410">
        <f t="shared" si="50"/>
        <v>7</v>
      </c>
    </row>
    <row r="751" s="356" customFormat="1" ht="15.75" spans="1:13">
      <c r="A751" s="417" t="s">
        <v>1658</v>
      </c>
      <c r="B751" s="385" t="s">
        <v>731</v>
      </c>
      <c r="C751" s="386">
        <v>2985</v>
      </c>
      <c r="D751" s="386">
        <v>2364</v>
      </c>
      <c r="E751" s="386">
        <v>2321</v>
      </c>
      <c r="F751" s="387">
        <v>0.981810490693739</v>
      </c>
      <c r="G751" s="391">
        <v>-437</v>
      </c>
      <c r="H751" s="388">
        <v>-0.158448150833938</v>
      </c>
      <c r="I751" s="386">
        <v>2488</v>
      </c>
      <c r="J751" s="386">
        <v>762</v>
      </c>
      <c r="K751" s="386">
        <f t="shared" si="52"/>
        <v>-1602</v>
      </c>
      <c r="L751" s="409">
        <f t="shared" si="51"/>
        <v>-0.677664974619289</v>
      </c>
      <c r="M751" s="410">
        <f t="shared" si="50"/>
        <v>3</v>
      </c>
    </row>
    <row r="752" s="356" customFormat="1" ht="15.75" spans="1:13">
      <c r="A752" s="401" t="s">
        <v>1659</v>
      </c>
      <c r="B752" s="390" t="s">
        <v>732</v>
      </c>
      <c r="C752" s="391">
        <v>1554</v>
      </c>
      <c r="D752" s="391">
        <v>1906</v>
      </c>
      <c r="E752" s="391">
        <v>1890</v>
      </c>
      <c r="F752" s="387">
        <v>0.991605456453305</v>
      </c>
      <c r="G752" s="391">
        <v>-170</v>
      </c>
      <c r="H752" s="388">
        <v>-0.0825242718446602</v>
      </c>
      <c r="I752" s="391">
        <v>2482</v>
      </c>
      <c r="J752" s="391">
        <v>762</v>
      </c>
      <c r="K752" s="386">
        <f t="shared" si="52"/>
        <v>-1144</v>
      </c>
      <c r="L752" s="409">
        <f t="shared" si="51"/>
        <v>-0.600209863588667</v>
      </c>
      <c r="M752" s="410">
        <f t="shared" si="50"/>
        <v>5</v>
      </c>
    </row>
    <row r="753" s="356" customFormat="1" ht="15.75" spans="1:13">
      <c r="A753" s="392" t="s">
        <v>1660</v>
      </c>
      <c r="B753" s="400" t="s">
        <v>153</v>
      </c>
      <c r="C753" s="395">
        <v>564</v>
      </c>
      <c r="D753" s="396">
        <v>532</v>
      </c>
      <c r="E753" s="396">
        <v>530</v>
      </c>
      <c r="F753" s="397">
        <v>0.996240601503759</v>
      </c>
      <c r="G753" s="395">
        <v>-22</v>
      </c>
      <c r="H753" s="398">
        <v>-0.0398550724637681</v>
      </c>
      <c r="I753" s="394">
        <v>509</v>
      </c>
      <c r="J753" s="394"/>
      <c r="K753" s="396">
        <f t="shared" si="52"/>
        <v>-532</v>
      </c>
      <c r="L753" s="411">
        <f t="shared" si="51"/>
        <v>-1</v>
      </c>
      <c r="M753" s="410">
        <f t="shared" si="50"/>
        <v>7</v>
      </c>
    </row>
    <row r="754" s="356" customFormat="1" ht="15.75" spans="1:13">
      <c r="A754" s="392" t="s">
        <v>1661</v>
      </c>
      <c r="B754" s="400" t="s">
        <v>154</v>
      </c>
      <c r="C754" s="395"/>
      <c r="D754" s="396"/>
      <c r="E754" s="396"/>
      <c r="F754" s="397"/>
      <c r="G754" s="395">
        <v>-11</v>
      </c>
      <c r="H754" s="398">
        <v>-1</v>
      </c>
      <c r="I754" s="394">
        <v>71</v>
      </c>
      <c r="J754" s="394"/>
      <c r="K754" s="396">
        <f t="shared" si="52"/>
        <v>0</v>
      </c>
      <c r="L754" s="411" t="str">
        <f t="shared" si="51"/>
        <v/>
      </c>
      <c r="M754" s="410">
        <f t="shared" si="50"/>
        <v>7</v>
      </c>
    </row>
    <row r="755" s="356" customFormat="1" ht="15.75" spans="1:13">
      <c r="A755" s="392" t="s">
        <v>1662</v>
      </c>
      <c r="B755" s="400" t="s">
        <v>155</v>
      </c>
      <c r="C755" s="395"/>
      <c r="D755" s="396"/>
      <c r="E755" s="396"/>
      <c r="F755" s="397"/>
      <c r="G755" s="395">
        <v>0</v>
      </c>
      <c r="H755" s="398"/>
      <c r="I755" s="394"/>
      <c r="J755" s="394"/>
      <c r="K755" s="396">
        <f t="shared" si="52"/>
        <v>0</v>
      </c>
      <c r="L755" s="411" t="str">
        <f t="shared" si="51"/>
        <v/>
      </c>
      <c r="M755" s="410">
        <f t="shared" si="50"/>
        <v>7</v>
      </c>
    </row>
    <row r="756" s="356" customFormat="1" ht="15.75" spans="1:13">
      <c r="A756" s="392" t="s">
        <v>1663</v>
      </c>
      <c r="B756" s="400" t="s">
        <v>733</v>
      </c>
      <c r="C756" s="395">
        <v>100</v>
      </c>
      <c r="D756" s="396">
        <v>706</v>
      </c>
      <c r="E756" s="396">
        <v>700</v>
      </c>
      <c r="F756" s="397">
        <v>0.991501416430595</v>
      </c>
      <c r="G756" s="395">
        <v>236</v>
      </c>
      <c r="H756" s="398">
        <v>0.508620689655172</v>
      </c>
      <c r="I756" s="394">
        <v>961</v>
      </c>
      <c r="J756" s="394">
        <v>500</v>
      </c>
      <c r="K756" s="396">
        <f t="shared" si="52"/>
        <v>-206</v>
      </c>
      <c r="L756" s="411">
        <f t="shared" si="51"/>
        <v>-0.291784702549575</v>
      </c>
      <c r="M756" s="410">
        <f t="shared" si="50"/>
        <v>7</v>
      </c>
    </row>
    <row r="757" s="356" customFormat="1" ht="15.75" spans="1:13">
      <c r="A757" s="392" t="s">
        <v>1664</v>
      </c>
      <c r="B757" s="400" t="s">
        <v>734</v>
      </c>
      <c r="C757" s="395">
        <v>725</v>
      </c>
      <c r="D757" s="396">
        <v>400</v>
      </c>
      <c r="E757" s="396">
        <v>400</v>
      </c>
      <c r="F757" s="397">
        <v>1</v>
      </c>
      <c r="G757" s="395">
        <v>-239</v>
      </c>
      <c r="H757" s="398">
        <v>-0.374021909233177</v>
      </c>
      <c r="I757" s="394">
        <v>636</v>
      </c>
      <c r="J757" s="394"/>
      <c r="K757" s="396">
        <f t="shared" si="52"/>
        <v>-400</v>
      </c>
      <c r="L757" s="411">
        <f t="shared" si="51"/>
        <v>-1</v>
      </c>
      <c r="M757" s="410">
        <f t="shared" si="50"/>
        <v>7</v>
      </c>
    </row>
    <row r="758" s="356" customFormat="1" ht="15.75" spans="1:13">
      <c r="A758" s="392" t="s">
        <v>1665</v>
      </c>
      <c r="B758" s="400" t="s">
        <v>735</v>
      </c>
      <c r="C758" s="395"/>
      <c r="D758" s="396"/>
      <c r="E758" s="396"/>
      <c r="F758" s="397"/>
      <c r="G758" s="395">
        <v>0</v>
      </c>
      <c r="H758" s="398"/>
      <c r="I758" s="394"/>
      <c r="J758" s="394"/>
      <c r="K758" s="396">
        <f t="shared" si="52"/>
        <v>0</v>
      </c>
      <c r="L758" s="411" t="str">
        <f t="shared" si="51"/>
        <v/>
      </c>
      <c r="M758" s="410">
        <f t="shared" si="50"/>
        <v>7</v>
      </c>
    </row>
    <row r="759" s="356" customFormat="1" ht="15.75" spans="1:13">
      <c r="A759" s="392" t="s">
        <v>1666</v>
      </c>
      <c r="B759" s="400" t="s">
        <v>736</v>
      </c>
      <c r="C759" s="395"/>
      <c r="D759" s="396">
        <v>50</v>
      </c>
      <c r="E759" s="396">
        <v>49</v>
      </c>
      <c r="F759" s="397">
        <v>0.98</v>
      </c>
      <c r="G759" s="395">
        <v>44</v>
      </c>
      <c r="H759" s="398">
        <v>8.8</v>
      </c>
      <c r="I759" s="394">
        <v>10</v>
      </c>
      <c r="J759" s="394"/>
      <c r="K759" s="396">
        <f t="shared" si="52"/>
        <v>-50</v>
      </c>
      <c r="L759" s="411">
        <f t="shared" si="51"/>
        <v>-1</v>
      </c>
      <c r="M759" s="410">
        <f t="shared" si="50"/>
        <v>7</v>
      </c>
    </row>
    <row r="760" s="356" customFormat="1" ht="15.75" spans="1:13">
      <c r="A760" s="392" t="s">
        <v>1667</v>
      </c>
      <c r="B760" s="400" t="s">
        <v>737</v>
      </c>
      <c r="C760" s="395"/>
      <c r="D760" s="396"/>
      <c r="E760" s="396"/>
      <c r="F760" s="397"/>
      <c r="G760" s="395">
        <v>0</v>
      </c>
      <c r="H760" s="398"/>
      <c r="I760" s="394"/>
      <c r="J760" s="394"/>
      <c r="K760" s="396">
        <f t="shared" si="52"/>
        <v>0</v>
      </c>
      <c r="L760" s="411" t="str">
        <f t="shared" si="51"/>
        <v/>
      </c>
      <c r="M760" s="410">
        <f t="shared" si="50"/>
        <v>7</v>
      </c>
    </row>
    <row r="761" s="356" customFormat="1" ht="15.75" spans="1:13">
      <c r="A761" s="392" t="s">
        <v>1668</v>
      </c>
      <c r="B761" s="400" t="s">
        <v>738</v>
      </c>
      <c r="C761" s="395">
        <v>55</v>
      </c>
      <c r="D761" s="396">
        <v>46</v>
      </c>
      <c r="E761" s="396">
        <v>44</v>
      </c>
      <c r="F761" s="397">
        <v>0.956521739130435</v>
      </c>
      <c r="G761" s="395">
        <v>5</v>
      </c>
      <c r="H761" s="398">
        <v>0.128205128205128</v>
      </c>
      <c r="I761" s="394">
        <v>30</v>
      </c>
      <c r="J761" s="394"/>
      <c r="K761" s="396">
        <f t="shared" si="52"/>
        <v>-46</v>
      </c>
      <c r="L761" s="411">
        <f t="shared" si="51"/>
        <v>-1</v>
      </c>
      <c r="M761" s="410">
        <f t="shared" si="50"/>
        <v>7</v>
      </c>
    </row>
    <row r="762" s="356" customFormat="1" ht="15.75" spans="1:13">
      <c r="A762" s="392" t="s">
        <v>1669</v>
      </c>
      <c r="B762" s="400" t="s">
        <v>739</v>
      </c>
      <c r="C762" s="395"/>
      <c r="D762" s="396"/>
      <c r="E762" s="396"/>
      <c r="F762" s="397"/>
      <c r="G762" s="395">
        <v>0</v>
      </c>
      <c r="H762" s="398"/>
      <c r="I762" s="394"/>
      <c r="J762" s="394"/>
      <c r="K762" s="396">
        <f t="shared" si="52"/>
        <v>0</v>
      </c>
      <c r="L762" s="411" t="str">
        <f t="shared" si="51"/>
        <v/>
      </c>
      <c r="M762" s="410">
        <f t="shared" si="50"/>
        <v>7</v>
      </c>
    </row>
    <row r="763" s="356" customFormat="1" ht="15.75" spans="1:13">
      <c r="A763" s="392" t="s">
        <v>1670</v>
      </c>
      <c r="B763" s="400" t="s">
        <v>740</v>
      </c>
      <c r="C763" s="395">
        <v>3</v>
      </c>
      <c r="D763" s="396">
        <v>3</v>
      </c>
      <c r="E763" s="396">
        <v>1</v>
      </c>
      <c r="F763" s="397">
        <v>0.333333333333333</v>
      </c>
      <c r="G763" s="395">
        <v>-2</v>
      </c>
      <c r="H763" s="398">
        <v>-0.666666666666667</v>
      </c>
      <c r="I763" s="394"/>
      <c r="J763" s="394"/>
      <c r="K763" s="396">
        <f t="shared" si="52"/>
        <v>-3</v>
      </c>
      <c r="L763" s="411">
        <f t="shared" si="51"/>
        <v>-1</v>
      </c>
      <c r="M763" s="410">
        <f t="shared" si="50"/>
        <v>7</v>
      </c>
    </row>
    <row r="764" s="356" customFormat="1" ht="15.75" spans="1:13">
      <c r="A764" s="392" t="s">
        <v>1671</v>
      </c>
      <c r="B764" s="400" t="s">
        <v>741</v>
      </c>
      <c r="C764" s="395">
        <v>107</v>
      </c>
      <c r="D764" s="396">
        <v>169</v>
      </c>
      <c r="E764" s="396">
        <v>166</v>
      </c>
      <c r="F764" s="397">
        <v>0.982248520710059</v>
      </c>
      <c r="G764" s="395">
        <v>-181</v>
      </c>
      <c r="H764" s="398">
        <v>-0.521613832853026</v>
      </c>
      <c r="I764" s="394">
        <v>265</v>
      </c>
      <c r="J764" s="394">
        <v>262</v>
      </c>
      <c r="K764" s="396">
        <f t="shared" si="52"/>
        <v>93</v>
      </c>
      <c r="L764" s="411">
        <f t="shared" si="51"/>
        <v>0.550295857988166</v>
      </c>
      <c r="M764" s="410">
        <f t="shared" si="50"/>
        <v>7</v>
      </c>
    </row>
    <row r="765" s="356" customFormat="1" ht="15.75" spans="1:13">
      <c r="A765" s="401" t="s">
        <v>1672</v>
      </c>
      <c r="B765" s="390" t="s">
        <v>742</v>
      </c>
      <c r="C765" s="413"/>
      <c r="D765" s="386"/>
      <c r="E765" s="386"/>
      <c r="F765" s="387"/>
      <c r="G765" s="391">
        <v>0</v>
      </c>
      <c r="H765" s="388" t="e">
        <v>#DIV/0!</v>
      </c>
      <c r="I765" s="413">
        <v>6</v>
      </c>
      <c r="J765" s="413">
        <v>0</v>
      </c>
      <c r="K765" s="386">
        <f t="shared" si="52"/>
        <v>0</v>
      </c>
      <c r="L765" s="409" t="str">
        <f t="shared" si="51"/>
        <v/>
      </c>
      <c r="M765" s="410">
        <f t="shared" si="50"/>
        <v>5</v>
      </c>
    </row>
    <row r="766" s="356" customFormat="1" ht="15.75" spans="1:13">
      <c r="A766" s="401" t="s">
        <v>1673</v>
      </c>
      <c r="B766" s="390" t="s">
        <v>743</v>
      </c>
      <c r="C766" s="413"/>
      <c r="D766" s="391"/>
      <c r="E766" s="386"/>
      <c r="F766" s="387"/>
      <c r="G766" s="391">
        <v>0</v>
      </c>
      <c r="H766" s="388"/>
      <c r="I766" s="413"/>
      <c r="J766" s="413"/>
      <c r="K766" s="386"/>
      <c r="L766" s="409" t="str">
        <f t="shared" si="51"/>
        <v/>
      </c>
      <c r="M766" s="410">
        <f t="shared" si="50"/>
        <v>5</v>
      </c>
    </row>
    <row r="767" s="356" customFormat="1" ht="15.75" spans="1:13">
      <c r="A767" s="401" t="s">
        <v>1674</v>
      </c>
      <c r="B767" s="390" t="s">
        <v>744</v>
      </c>
      <c r="C767" s="413"/>
      <c r="D767" s="391"/>
      <c r="E767" s="386"/>
      <c r="F767" s="387"/>
      <c r="G767" s="391">
        <v>0</v>
      </c>
      <c r="H767" s="388"/>
      <c r="I767" s="413"/>
      <c r="J767" s="413"/>
      <c r="K767" s="386"/>
      <c r="L767" s="409" t="str">
        <f t="shared" si="51"/>
        <v/>
      </c>
      <c r="M767" s="410">
        <f t="shared" si="50"/>
        <v>5</v>
      </c>
    </row>
    <row r="768" s="356" customFormat="1" ht="15.75" spans="1:13">
      <c r="A768" s="401" t="s">
        <v>1675</v>
      </c>
      <c r="B768" s="390" t="s">
        <v>745</v>
      </c>
      <c r="C768" s="413">
        <v>1431</v>
      </c>
      <c r="D768" s="413">
        <v>458</v>
      </c>
      <c r="E768" s="413">
        <v>431</v>
      </c>
      <c r="F768" s="387">
        <v>0.941048034934498</v>
      </c>
      <c r="G768" s="391">
        <v>-139</v>
      </c>
      <c r="H768" s="388">
        <v>-0.243859649122807</v>
      </c>
      <c r="I768" s="413">
        <v>0</v>
      </c>
      <c r="J768" s="413">
        <v>0</v>
      </c>
      <c r="K768" s="386">
        <f t="shared" ref="K768:K772" si="53">IFERROR(J768-D768,"")</f>
        <v>-458</v>
      </c>
      <c r="L768" s="409">
        <f t="shared" si="51"/>
        <v>-1</v>
      </c>
      <c r="M768" s="410">
        <f t="shared" si="50"/>
        <v>5</v>
      </c>
    </row>
    <row r="769" s="356" customFormat="1" ht="15.75" spans="1:13">
      <c r="A769" s="392" t="s">
        <v>1676</v>
      </c>
      <c r="B769" s="400" t="s">
        <v>746</v>
      </c>
      <c r="C769" s="419">
        <v>236</v>
      </c>
      <c r="D769" s="395">
        <v>256</v>
      </c>
      <c r="E769" s="396">
        <v>245</v>
      </c>
      <c r="F769" s="397">
        <v>0.95703125</v>
      </c>
      <c r="G769" s="395">
        <v>-194</v>
      </c>
      <c r="H769" s="398">
        <v>-0.441913439635535</v>
      </c>
      <c r="I769" s="394"/>
      <c r="J769" s="394"/>
      <c r="K769" s="396">
        <f t="shared" si="53"/>
        <v>-256</v>
      </c>
      <c r="L769" s="411">
        <f t="shared" si="51"/>
        <v>-1</v>
      </c>
      <c r="M769" s="410">
        <f t="shared" si="50"/>
        <v>7</v>
      </c>
    </row>
    <row r="770" s="356" customFormat="1" ht="15.75" spans="1:13">
      <c r="A770" s="392" t="s">
        <v>1677</v>
      </c>
      <c r="B770" s="400" t="s">
        <v>747</v>
      </c>
      <c r="C770" s="419">
        <v>1195</v>
      </c>
      <c r="D770" s="395">
        <v>202</v>
      </c>
      <c r="E770" s="396">
        <v>186</v>
      </c>
      <c r="F770" s="397">
        <v>0.920792079207921</v>
      </c>
      <c r="G770" s="395">
        <v>55</v>
      </c>
      <c r="H770" s="398">
        <v>0.419847328244275</v>
      </c>
      <c r="I770" s="394"/>
      <c r="J770" s="394"/>
      <c r="K770" s="396">
        <f t="shared" si="53"/>
        <v>-202</v>
      </c>
      <c r="L770" s="411">
        <f t="shared" si="51"/>
        <v>-1</v>
      </c>
      <c r="M770" s="410">
        <f t="shared" si="50"/>
        <v>7</v>
      </c>
    </row>
    <row r="771" s="356" customFormat="1" ht="15.75" spans="1:13">
      <c r="A771" s="392" t="s">
        <v>1678</v>
      </c>
      <c r="B771" s="400" t="s">
        <v>748</v>
      </c>
      <c r="C771" s="419"/>
      <c r="D771" s="395"/>
      <c r="E771" s="396"/>
      <c r="F771" s="397"/>
      <c r="G771" s="395">
        <v>0</v>
      </c>
      <c r="H771" s="388"/>
      <c r="I771" s="394"/>
      <c r="J771" s="394"/>
      <c r="K771" s="396">
        <f t="shared" si="53"/>
        <v>0</v>
      </c>
      <c r="L771" s="411" t="str">
        <f t="shared" si="51"/>
        <v/>
      </c>
      <c r="M771" s="410">
        <f t="shared" si="50"/>
        <v>7</v>
      </c>
    </row>
    <row r="772" s="356" customFormat="1" ht="15.75" spans="1:13">
      <c r="A772" s="392" t="s">
        <v>1679</v>
      </c>
      <c r="B772" s="400" t="s">
        <v>749</v>
      </c>
      <c r="C772" s="419"/>
      <c r="D772" s="395"/>
      <c r="E772" s="396"/>
      <c r="F772" s="397"/>
      <c r="G772" s="395">
        <v>0</v>
      </c>
      <c r="H772" s="388"/>
      <c r="I772" s="394"/>
      <c r="J772" s="394"/>
      <c r="K772" s="396">
        <f t="shared" si="53"/>
        <v>0</v>
      </c>
      <c r="L772" s="411" t="str">
        <f t="shared" si="51"/>
        <v/>
      </c>
      <c r="M772" s="410">
        <f t="shared" si="50"/>
        <v>7</v>
      </c>
    </row>
    <row r="773" s="356" customFormat="1" ht="15.75" spans="1:13">
      <c r="A773" s="401" t="s">
        <v>1680</v>
      </c>
      <c r="B773" s="390" t="s">
        <v>750</v>
      </c>
      <c r="C773" s="413"/>
      <c r="D773" s="413">
        <v>0</v>
      </c>
      <c r="E773" s="413">
        <v>0</v>
      </c>
      <c r="F773" s="387"/>
      <c r="G773" s="391">
        <v>-128</v>
      </c>
      <c r="H773" s="388">
        <v>-1</v>
      </c>
      <c r="I773" s="413"/>
      <c r="J773" s="413"/>
      <c r="K773" s="386"/>
      <c r="L773" s="409" t="str">
        <f t="shared" si="51"/>
        <v/>
      </c>
      <c r="M773" s="410">
        <f t="shared" si="50"/>
        <v>5</v>
      </c>
    </row>
    <row r="774" s="356" customFormat="1" ht="15.75" spans="1:13">
      <c r="A774" s="392" t="s">
        <v>1681</v>
      </c>
      <c r="B774" s="400" t="s">
        <v>751</v>
      </c>
      <c r="C774" s="419"/>
      <c r="D774" s="395"/>
      <c r="E774" s="396"/>
      <c r="F774" s="397"/>
      <c r="G774" s="395">
        <v>0</v>
      </c>
      <c r="H774" s="388"/>
      <c r="I774" s="394"/>
      <c r="J774" s="394"/>
      <c r="K774" s="396">
        <f t="shared" ref="K774:K776" si="54">IFERROR(J774-D774,"")</f>
        <v>0</v>
      </c>
      <c r="L774" s="411" t="str">
        <f t="shared" si="51"/>
        <v/>
      </c>
      <c r="M774" s="410">
        <f t="shared" si="50"/>
        <v>7</v>
      </c>
    </row>
    <row r="775" s="356" customFormat="1" ht="15.75" spans="1:13">
      <c r="A775" s="392" t="s">
        <v>1682</v>
      </c>
      <c r="B775" s="400" t="s">
        <v>752</v>
      </c>
      <c r="C775" s="419"/>
      <c r="D775" s="395"/>
      <c r="E775" s="396"/>
      <c r="F775" s="397"/>
      <c r="G775" s="395">
        <v>-128</v>
      </c>
      <c r="H775" s="398">
        <v>-1</v>
      </c>
      <c r="I775" s="394"/>
      <c r="J775" s="394"/>
      <c r="K775" s="396">
        <f t="shared" si="54"/>
        <v>0</v>
      </c>
      <c r="L775" s="411" t="str">
        <f t="shared" si="51"/>
        <v/>
      </c>
      <c r="M775" s="410">
        <f t="shared" si="50"/>
        <v>7</v>
      </c>
    </row>
    <row r="776" s="356" customFormat="1" ht="15.75" spans="1:13">
      <c r="A776" s="417" t="s">
        <v>1683</v>
      </c>
      <c r="B776" s="385" t="s">
        <v>753</v>
      </c>
      <c r="C776" s="386">
        <v>844</v>
      </c>
      <c r="D776" s="386">
        <v>1855</v>
      </c>
      <c r="E776" s="386">
        <v>1655</v>
      </c>
      <c r="F776" s="387">
        <v>0.892183288409704</v>
      </c>
      <c r="G776" s="391">
        <v>-1267</v>
      </c>
      <c r="H776" s="388">
        <v>-0.433607118412047</v>
      </c>
      <c r="I776" s="386">
        <v>575</v>
      </c>
      <c r="J776" s="386">
        <v>200</v>
      </c>
      <c r="K776" s="386">
        <f t="shared" si="54"/>
        <v>-1655</v>
      </c>
      <c r="L776" s="409">
        <f t="shared" si="51"/>
        <v>-0.892183288409704</v>
      </c>
      <c r="M776" s="410">
        <f t="shared" si="50"/>
        <v>3</v>
      </c>
    </row>
    <row r="777" s="356" customFormat="1" ht="15.75" spans="1:13">
      <c r="A777" s="401" t="s">
        <v>1684</v>
      </c>
      <c r="B777" s="390" t="s">
        <v>754</v>
      </c>
      <c r="C777" s="413">
        <v>0</v>
      </c>
      <c r="D777" s="413">
        <v>31</v>
      </c>
      <c r="E777" s="413">
        <v>27</v>
      </c>
      <c r="F777" s="387">
        <v>0.870967741935484</v>
      </c>
      <c r="G777" s="391">
        <v>13</v>
      </c>
      <c r="H777" s="388"/>
      <c r="I777" s="413">
        <v>0</v>
      </c>
      <c r="J777" s="413">
        <v>0</v>
      </c>
      <c r="K777" s="386"/>
      <c r="L777" s="409">
        <f t="shared" si="51"/>
        <v>0</v>
      </c>
      <c r="M777" s="410">
        <f t="shared" si="50"/>
        <v>5</v>
      </c>
    </row>
    <row r="778" s="356" customFormat="1" ht="15.75" spans="1:13">
      <c r="A778" s="392" t="s">
        <v>1685</v>
      </c>
      <c r="B778" s="400" t="s">
        <v>755</v>
      </c>
      <c r="C778" s="413"/>
      <c r="D778" s="396">
        <v>31</v>
      </c>
      <c r="E778" s="396">
        <v>27</v>
      </c>
      <c r="F778" s="397">
        <v>0.870967741935484</v>
      </c>
      <c r="G778" s="395">
        <v>15</v>
      </c>
      <c r="H778" s="388"/>
      <c r="I778" s="394"/>
      <c r="J778" s="394"/>
      <c r="K778" s="396">
        <f t="shared" ref="K778:K781" si="55">IFERROR(J778-D778,"")</f>
        <v>-31</v>
      </c>
      <c r="L778" s="411">
        <f t="shared" si="51"/>
        <v>-1</v>
      </c>
      <c r="M778" s="410">
        <f t="shared" si="50"/>
        <v>7</v>
      </c>
    </row>
    <row r="779" s="356" customFormat="1" ht="15.75" spans="1:13">
      <c r="A779" s="392" t="s">
        <v>1686</v>
      </c>
      <c r="B779" s="400" t="s">
        <v>756</v>
      </c>
      <c r="C779" s="413"/>
      <c r="D779" s="424"/>
      <c r="E779" s="396"/>
      <c r="F779" s="397"/>
      <c r="G779" s="395">
        <v>-2</v>
      </c>
      <c r="H779" s="388"/>
      <c r="I779" s="394"/>
      <c r="J779" s="394"/>
      <c r="K779" s="396">
        <f t="shared" si="55"/>
        <v>0</v>
      </c>
      <c r="L779" s="411" t="str">
        <f t="shared" si="51"/>
        <v/>
      </c>
      <c r="M779" s="410">
        <f t="shared" si="50"/>
        <v>7</v>
      </c>
    </row>
    <row r="780" s="356" customFormat="1" ht="15.75" spans="1:13">
      <c r="A780" s="401" t="s">
        <v>1687</v>
      </c>
      <c r="B780" s="390" t="s">
        <v>757</v>
      </c>
      <c r="C780" s="413">
        <v>0</v>
      </c>
      <c r="D780" s="413">
        <v>111</v>
      </c>
      <c r="E780" s="413">
        <v>105</v>
      </c>
      <c r="F780" s="387">
        <v>0.945945945945946</v>
      </c>
      <c r="G780" s="391">
        <v>-95</v>
      </c>
      <c r="H780" s="388"/>
      <c r="I780" s="413">
        <v>0</v>
      </c>
      <c r="J780" s="413">
        <v>0</v>
      </c>
      <c r="K780" s="386">
        <f t="shared" si="55"/>
        <v>-111</v>
      </c>
      <c r="L780" s="409">
        <f t="shared" si="51"/>
        <v>-1</v>
      </c>
      <c r="M780" s="410">
        <f t="shared" si="50"/>
        <v>5</v>
      </c>
    </row>
    <row r="781" s="356" customFormat="1" ht="15.75" spans="1:13">
      <c r="A781" s="392" t="s">
        <v>1688</v>
      </c>
      <c r="B781" s="400" t="s">
        <v>758</v>
      </c>
      <c r="C781" s="413"/>
      <c r="D781" s="396">
        <v>111</v>
      </c>
      <c r="E781" s="396">
        <v>105</v>
      </c>
      <c r="F781" s="397">
        <v>0.945945945945946</v>
      </c>
      <c r="G781" s="395">
        <v>-95</v>
      </c>
      <c r="H781" s="388"/>
      <c r="I781" s="394"/>
      <c r="J781" s="394"/>
      <c r="K781" s="396">
        <f t="shared" si="55"/>
        <v>-111</v>
      </c>
      <c r="L781" s="411">
        <f t="shared" si="51"/>
        <v>-1</v>
      </c>
      <c r="M781" s="410">
        <f t="shared" si="50"/>
        <v>7</v>
      </c>
    </row>
    <row r="782" s="356" customFormat="1" ht="15.75" spans="1:13">
      <c r="A782" s="401" t="s">
        <v>1689</v>
      </c>
      <c r="B782" s="390" t="s">
        <v>759</v>
      </c>
      <c r="C782" s="413"/>
      <c r="D782" s="423"/>
      <c r="E782" s="386"/>
      <c r="F782" s="397"/>
      <c r="G782" s="395">
        <v>0</v>
      </c>
      <c r="H782" s="388"/>
      <c r="I782" s="413"/>
      <c r="J782" s="413"/>
      <c r="K782" s="386"/>
      <c r="L782" s="409" t="str">
        <f t="shared" si="51"/>
        <v/>
      </c>
      <c r="M782" s="410">
        <f t="shared" si="50"/>
        <v>5</v>
      </c>
    </row>
    <row r="783" s="356" customFormat="1" ht="15.75" spans="1:13">
      <c r="A783" s="392" t="s">
        <v>1690</v>
      </c>
      <c r="B783" s="400" t="s">
        <v>153</v>
      </c>
      <c r="C783" s="413"/>
      <c r="D783" s="423"/>
      <c r="E783" s="396"/>
      <c r="F783" s="397"/>
      <c r="G783" s="395">
        <v>0</v>
      </c>
      <c r="H783" s="388"/>
      <c r="I783" s="394"/>
      <c r="J783" s="394"/>
      <c r="K783" s="396">
        <f t="shared" ref="K783:K797" si="56">IFERROR(J783-D783,"")</f>
        <v>0</v>
      </c>
      <c r="L783" s="411" t="str">
        <f t="shared" si="51"/>
        <v/>
      </c>
      <c r="M783" s="410">
        <f t="shared" si="50"/>
        <v>7</v>
      </c>
    </row>
    <row r="784" s="356" customFormat="1" ht="15.75" spans="1:13">
      <c r="A784" s="392" t="s">
        <v>1691</v>
      </c>
      <c r="B784" s="400" t="s">
        <v>154</v>
      </c>
      <c r="C784" s="413"/>
      <c r="D784" s="423"/>
      <c r="E784" s="396"/>
      <c r="F784" s="397"/>
      <c r="G784" s="395">
        <v>0</v>
      </c>
      <c r="H784" s="388"/>
      <c r="I784" s="394"/>
      <c r="J784" s="394"/>
      <c r="K784" s="396">
        <f t="shared" si="56"/>
        <v>0</v>
      </c>
      <c r="L784" s="411" t="str">
        <f t="shared" si="51"/>
        <v/>
      </c>
      <c r="M784" s="410">
        <f t="shared" si="50"/>
        <v>7</v>
      </c>
    </row>
    <row r="785" s="356" customFormat="1" ht="15.75" spans="1:13">
      <c r="A785" s="392" t="s">
        <v>1692</v>
      </c>
      <c r="B785" s="400" t="s">
        <v>155</v>
      </c>
      <c r="C785" s="413"/>
      <c r="D785" s="423"/>
      <c r="E785" s="396"/>
      <c r="F785" s="397"/>
      <c r="G785" s="395">
        <v>0</v>
      </c>
      <c r="H785" s="388"/>
      <c r="I785" s="394"/>
      <c r="J785" s="394"/>
      <c r="K785" s="396">
        <f t="shared" si="56"/>
        <v>0</v>
      </c>
      <c r="L785" s="411" t="str">
        <f t="shared" si="51"/>
        <v/>
      </c>
      <c r="M785" s="410">
        <f t="shared" si="50"/>
        <v>7</v>
      </c>
    </row>
    <row r="786" s="356" customFormat="1" ht="15.75" spans="1:13">
      <c r="A786" s="392" t="s">
        <v>1693</v>
      </c>
      <c r="B786" s="400" t="s">
        <v>760</v>
      </c>
      <c r="C786" s="413"/>
      <c r="D786" s="423"/>
      <c r="E786" s="396"/>
      <c r="F786" s="397"/>
      <c r="G786" s="395">
        <v>0</v>
      </c>
      <c r="H786" s="388"/>
      <c r="I786" s="394"/>
      <c r="J786" s="394"/>
      <c r="K786" s="396">
        <f t="shared" si="56"/>
        <v>0</v>
      </c>
      <c r="L786" s="411" t="str">
        <f t="shared" si="51"/>
        <v/>
      </c>
      <c r="M786" s="410">
        <f t="shared" si="50"/>
        <v>7</v>
      </c>
    </row>
    <row r="787" s="356" customFormat="1" ht="15.75" spans="1:13">
      <c r="A787" s="401" t="s">
        <v>1694</v>
      </c>
      <c r="B787" s="390" t="s">
        <v>761</v>
      </c>
      <c r="C787" s="391">
        <v>433</v>
      </c>
      <c r="D787" s="391">
        <v>451</v>
      </c>
      <c r="E787" s="391">
        <v>407</v>
      </c>
      <c r="F787" s="387">
        <v>0.902439024390244</v>
      </c>
      <c r="G787" s="391">
        <v>41</v>
      </c>
      <c r="H787" s="388">
        <v>0.112021857923497</v>
      </c>
      <c r="I787" s="391">
        <v>375</v>
      </c>
      <c r="J787" s="391">
        <v>0</v>
      </c>
      <c r="K787" s="386">
        <f t="shared" si="56"/>
        <v>-451</v>
      </c>
      <c r="L787" s="409">
        <f t="shared" si="51"/>
        <v>-1</v>
      </c>
      <c r="M787" s="410">
        <f t="shared" si="50"/>
        <v>5</v>
      </c>
    </row>
    <row r="788" s="356" customFormat="1" ht="15.75" spans="1:13">
      <c r="A788" s="392" t="s">
        <v>1695</v>
      </c>
      <c r="B788" s="400" t="s">
        <v>153</v>
      </c>
      <c r="C788" s="395">
        <v>324</v>
      </c>
      <c r="D788" s="395">
        <v>326</v>
      </c>
      <c r="E788" s="396">
        <v>289</v>
      </c>
      <c r="F788" s="397">
        <v>0.886503067484663</v>
      </c>
      <c r="G788" s="395">
        <v>17</v>
      </c>
      <c r="H788" s="398">
        <v>0.0625</v>
      </c>
      <c r="I788" s="394">
        <v>257</v>
      </c>
      <c r="J788" s="394"/>
      <c r="K788" s="396">
        <f t="shared" si="56"/>
        <v>-326</v>
      </c>
      <c r="L788" s="411">
        <f t="shared" si="51"/>
        <v>-1</v>
      </c>
      <c r="M788" s="410">
        <f t="shared" si="50"/>
        <v>7</v>
      </c>
    </row>
    <row r="789" s="356" customFormat="1" ht="15.75" spans="1:13">
      <c r="A789" s="392" t="s">
        <v>1696</v>
      </c>
      <c r="B789" s="400" t="s">
        <v>154</v>
      </c>
      <c r="C789" s="395">
        <v>59</v>
      </c>
      <c r="D789" s="395">
        <v>63</v>
      </c>
      <c r="E789" s="396">
        <v>58</v>
      </c>
      <c r="F789" s="397">
        <v>0.920634920634921</v>
      </c>
      <c r="G789" s="395">
        <v>17</v>
      </c>
      <c r="H789" s="398"/>
      <c r="I789" s="394">
        <v>118</v>
      </c>
      <c r="J789" s="394"/>
      <c r="K789" s="396">
        <f t="shared" si="56"/>
        <v>-63</v>
      </c>
      <c r="L789" s="411">
        <f t="shared" si="51"/>
        <v>-1</v>
      </c>
      <c r="M789" s="410">
        <f t="shared" si="50"/>
        <v>7</v>
      </c>
    </row>
    <row r="790" s="356" customFormat="1" ht="15.75" spans="1:13">
      <c r="A790" s="392" t="s">
        <v>1697</v>
      </c>
      <c r="B790" s="400" t="s">
        <v>155</v>
      </c>
      <c r="C790" s="395"/>
      <c r="D790" s="395"/>
      <c r="E790" s="396"/>
      <c r="F790" s="397"/>
      <c r="G790" s="395">
        <v>0</v>
      </c>
      <c r="H790" s="398"/>
      <c r="I790" s="394"/>
      <c r="J790" s="394"/>
      <c r="K790" s="396">
        <f t="shared" si="56"/>
        <v>0</v>
      </c>
      <c r="L790" s="411" t="str">
        <f t="shared" si="51"/>
        <v/>
      </c>
      <c r="M790" s="410">
        <f t="shared" si="50"/>
        <v>7</v>
      </c>
    </row>
    <row r="791" s="356" customFormat="1" ht="15.75" spans="1:13">
      <c r="A791" s="392" t="s">
        <v>1698</v>
      </c>
      <c r="B791" s="400" t="s">
        <v>762</v>
      </c>
      <c r="C791" s="395"/>
      <c r="D791" s="395"/>
      <c r="E791" s="396"/>
      <c r="F791" s="397"/>
      <c r="G791" s="395">
        <v>0</v>
      </c>
      <c r="H791" s="398"/>
      <c r="I791" s="394"/>
      <c r="J791" s="394"/>
      <c r="K791" s="396">
        <f t="shared" si="56"/>
        <v>0</v>
      </c>
      <c r="L791" s="411" t="str">
        <f t="shared" si="51"/>
        <v/>
      </c>
      <c r="M791" s="410">
        <f t="shared" si="50"/>
        <v>7</v>
      </c>
    </row>
    <row r="792" s="356" customFormat="1" ht="15.75" spans="1:13">
      <c r="A792" s="392" t="s">
        <v>1699</v>
      </c>
      <c r="B792" s="400" t="s">
        <v>763</v>
      </c>
      <c r="C792" s="395"/>
      <c r="D792" s="395"/>
      <c r="E792" s="396"/>
      <c r="F792" s="397"/>
      <c r="G792" s="395">
        <v>0</v>
      </c>
      <c r="H792" s="398"/>
      <c r="I792" s="394"/>
      <c r="J792" s="394"/>
      <c r="K792" s="396">
        <f t="shared" si="56"/>
        <v>0</v>
      </c>
      <c r="L792" s="411" t="str">
        <f t="shared" si="51"/>
        <v/>
      </c>
      <c r="M792" s="410">
        <f t="shared" ref="M792:M855" si="57">LEN(A792)</f>
        <v>7</v>
      </c>
    </row>
    <row r="793" s="356" customFormat="1" ht="15.75" spans="1:13">
      <c r="A793" s="392" t="s">
        <v>1700</v>
      </c>
      <c r="B793" s="400" t="s">
        <v>764</v>
      </c>
      <c r="C793" s="395"/>
      <c r="D793" s="395"/>
      <c r="E793" s="396"/>
      <c r="F793" s="397"/>
      <c r="G793" s="395">
        <v>0</v>
      </c>
      <c r="H793" s="398"/>
      <c r="I793" s="394"/>
      <c r="J793" s="394"/>
      <c r="K793" s="396">
        <f t="shared" si="56"/>
        <v>0</v>
      </c>
      <c r="L793" s="411" t="str">
        <f t="shared" si="51"/>
        <v/>
      </c>
      <c r="M793" s="410">
        <f t="shared" si="57"/>
        <v>7</v>
      </c>
    </row>
    <row r="794" s="356" customFormat="1" ht="15.75" spans="1:13">
      <c r="A794" s="392" t="s">
        <v>1701</v>
      </c>
      <c r="B794" s="400" t="s">
        <v>765</v>
      </c>
      <c r="C794" s="395"/>
      <c r="D794" s="395"/>
      <c r="E794" s="396"/>
      <c r="F794" s="397"/>
      <c r="G794" s="395">
        <v>0</v>
      </c>
      <c r="H794" s="398"/>
      <c r="I794" s="394"/>
      <c r="J794" s="394"/>
      <c r="K794" s="396">
        <f t="shared" si="56"/>
        <v>0</v>
      </c>
      <c r="L794" s="411" t="str">
        <f t="shared" si="51"/>
        <v/>
      </c>
      <c r="M794" s="410">
        <f t="shared" si="57"/>
        <v>7</v>
      </c>
    </row>
    <row r="795" s="356" customFormat="1" ht="15.75" spans="1:13">
      <c r="A795" s="392" t="s">
        <v>1702</v>
      </c>
      <c r="B795" s="400" t="s">
        <v>766</v>
      </c>
      <c r="C795" s="395"/>
      <c r="D795" s="395"/>
      <c r="E795" s="396"/>
      <c r="F795" s="397"/>
      <c r="G795" s="395">
        <v>0</v>
      </c>
      <c r="H795" s="398"/>
      <c r="I795" s="394"/>
      <c r="J795" s="394"/>
      <c r="K795" s="396">
        <f t="shared" si="56"/>
        <v>0</v>
      </c>
      <c r="L795" s="411" t="str">
        <f t="shared" si="51"/>
        <v/>
      </c>
      <c r="M795" s="410">
        <f t="shared" si="57"/>
        <v>7</v>
      </c>
    </row>
    <row r="796" s="356" customFormat="1" ht="15.75" spans="1:13">
      <c r="A796" s="392" t="s">
        <v>1703</v>
      </c>
      <c r="B796" s="400" t="s">
        <v>162</v>
      </c>
      <c r="C796" s="395"/>
      <c r="D796" s="395"/>
      <c r="E796" s="396"/>
      <c r="F796" s="397"/>
      <c r="G796" s="395">
        <v>0</v>
      </c>
      <c r="H796" s="398"/>
      <c r="I796" s="394"/>
      <c r="J796" s="394"/>
      <c r="K796" s="396">
        <f t="shared" si="56"/>
        <v>0</v>
      </c>
      <c r="L796" s="411" t="str">
        <f t="shared" si="51"/>
        <v/>
      </c>
      <c r="M796" s="410">
        <f t="shared" si="57"/>
        <v>7</v>
      </c>
    </row>
    <row r="797" s="356" customFormat="1" ht="15.75" spans="1:13">
      <c r="A797" s="392" t="s">
        <v>1704</v>
      </c>
      <c r="B797" s="400" t="s">
        <v>767</v>
      </c>
      <c r="C797" s="395">
        <v>50</v>
      </c>
      <c r="D797" s="395">
        <v>62</v>
      </c>
      <c r="E797" s="396">
        <v>60</v>
      </c>
      <c r="F797" s="397">
        <v>0.967741935483871</v>
      </c>
      <c r="G797" s="395">
        <v>7</v>
      </c>
      <c r="H797" s="398">
        <v>0.132075471698113</v>
      </c>
      <c r="I797" s="394"/>
      <c r="J797" s="394"/>
      <c r="K797" s="396">
        <f t="shared" si="56"/>
        <v>-62</v>
      </c>
      <c r="L797" s="411">
        <f t="shared" si="51"/>
        <v>-1</v>
      </c>
      <c r="M797" s="410">
        <f t="shared" si="57"/>
        <v>7</v>
      </c>
    </row>
    <row r="798" s="356" customFormat="1" ht="15.75" spans="1:13">
      <c r="A798" s="401" t="s">
        <v>1705</v>
      </c>
      <c r="B798" s="390" t="s">
        <v>768</v>
      </c>
      <c r="C798" s="413"/>
      <c r="D798" s="391"/>
      <c r="E798" s="386"/>
      <c r="F798" s="397"/>
      <c r="G798" s="395">
        <v>0</v>
      </c>
      <c r="H798" s="388"/>
      <c r="I798" s="413"/>
      <c r="J798" s="413"/>
      <c r="K798" s="386"/>
      <c r="L798" s="409" t="str">
        <f t="shared" si="51"/>
        <v/>
      </c>
      <c r="M798" s="410">
        <f t="shared" si="57"/>
        <v>5</v>
      </c>
    </row>
    <row r="799" s="356" customFormat="1" ht="15.75" spans="1:13">
      <c r="A799" s="401" t="s">
        <v>1706</v>
      </c>
      <c r="B799" s="390" t="s">
        <v>769</v>
      </c>
      <c r="C799" s="413">
        <v>60</v>
      </c>
      <c r="D799" s="413">
        <v>136</v>
      </c>
      <c r="E799" s="413">
        <v>131</v>
      </c>
      <c r="F799" s="387">
        <v>0.963235294117647</v>
      </c>
      <c r="G799" s="391">
        <v>-338</v>
      </c>
      <c r="H799" s="388">
        <v>-0.720682302771855</v>
      </c>
      <c r="I799" s="413">
        <v>0</v>
      </c>
      <c r="J799" s="413">
        <v>0</v>
      </c>
      <c r="K799" s="386">
        <f t="shared" ref="K799:K820" si="58">IFERROR(J799-D799,"")</f>
        <v>-136</v>
      </c>
      <c r="L799" s="409">
        <f t="shared" si="51"/>
        <v>-1</v>
      </c>
      <c r="M799" s="410">
        <f t="shared" si="57"/>
        <v>5</v>
      </c>
    </row>
    <row r="800" s="356" customFormat="1" ht="15.75" spans="1:13">
      <c r="A800" s="392" t="s">
        <v>1707</v>
      </c>
      <c r="B800" s="400" t="s">
        <v>153</v>
      </c>
      <c r="C800" s="413"/>
      <c r="D800" s="391"/>
      <c r="E800" s="396"/>
      <c r="F800" s="387"/>
      <c r="G800" s="395">
        <v>0</v>
      </c>
      <c r="H800" s="388"/>
      <c r="I800" s="394"/>
      <c r="J800" s="394"/>
      <c r="K800" s="396">
        <f t="shared" si="58"/>
        <v>0</v>
      </c>
      <c r="L800" s="411" t="str">
        <f t="shared" ref="L800:L863" si="59">IFERROR(K800/D800,"")</f>
        <v/>
      </c>
      <c r="M800" s="410">
        <f t="shared" si="57"/>
        <v>7</v>
      </c>
    </row>
    <row r="801" s="356" customFormat="1" ht="15.75" spans="1:13">
      <c r="A801" s="392" t="s">
        <v>1708</v>
      </c>
      <c r="B801" s="400" t="s">
        <v>154</v>
      </c>
      <c r="C801" s="413"/>
      <c r="D801" s="391"/>
      <c r="E801" s="396"/>
      <c r="F801" s="387"/>
      <c r="G801" s="395">
        <v>0</v>
      </c>
      <c r="H801" s="388"/>
      <c r="I801" s="394"/>
      <c r="J801" s="394"/>
      <c r="K801" s="396">
        <f t="shared" si="58"/>
        <v>0</v>
      </c>
      <c r="L801" s="411" t="str">
        <f t="shared" si="59"/>
        <v/>
      </c>
      <c r="M801" s="410">
        <f t="shared" si="57"/>
        <v>7</v>
      </c>
    </row>
    <row r="802" s="356" customFormat="1" ht="15.75" spans="1:13">
      <c r="A802" s="392" t="s">
        <v>1709</v>
      </c>
      <c r="B802" s="400" t="s">
        <v>155</v>
      </c>
      <c r="C802" s="413"/>
      <c r="D802" s="391"/>
      <c r="E802" s="396"/>
      <c r="F802" s="387"/>
      <c r="G802" s="395">
        <v>0</v>
      </c>
      <c r="H802" s="388"/>
      <c r="I802" s="394"/>
      <c r="J802" s="394"/>
      <c r="K802" s="396">
        <f t="shared" si="58"/>
        <v>0</v>
      </c>
      <c r="L802" s="411" t="str">
        <f t="shared" si="59"/>
        <v/>
      </c>
      <c r="M802" s="410">
        <f t="shared" si="57"/>
        <v>7</v>
      </c>
    </row>
    <row r="803" s="356" customFormat="1" ht="15.75" spans="1:13">
      <c r="A803" s="392" t="s">
        <v>1710</v>
      </c>
      <c r="B803" s="400" t="s">
        <v>770</v>
      </c>
      <c r="C803" s="413"/>
      <c r="D803" s="391"/>
      <c r="E803" s="396"/>
      <c r="F803" s="387"/>
      <c r="G803" s="395">
        <v>0</v>
      </c>
      <c r="H803" s="388"/>
      <c r="I803" s="394"/>
      <c r="J803" s="394"/>
      <c r="K803" s="396">
        <f t="shared" si="58"/>
        <v>0</v>
      </c>
      <c r="L803" s="411" t="str">
        <f t="shared" si="59"/>
        <v/>
      </c>
      <c r="M803" s="410">
        <f t="shared" si="57"/>
        <v>7</v>
      </c>
    </row>
    <row r="804" s="356" customFormat="1" ht="15.75" spans="1:13">
      <c r="A804" s="392" t="s">
        <v>1711</v>
      </c>
      <c r="B804" s="400" t="s">
        <v>771</v>
      </c>
      <c r="C804" s="413"/>
      <c r="D804" s="391"/>
      <c r="E804" s="396"/>
      <c r="F804" s="387"/>
      <c r="G804" s="395">
        <v>0</v>
      </c>
      <c r="H804" s="388"/>
      <c r="I804" s="394"/>
      <c r="J804" s="394"/>
      <c r="K804" s="396">
        <f t="shared" si="58"/>
        <v>0</v>
      </c>
      <c r="L804" s="411" t="str">
        <f t="shared" si="59"/>
        <v/>
      </c>
      <c r="M804" s="410">
        <f t="shared" si="57"/>
        <v>7</v>
      </c>
    </row>
    <row r="805" s="356" customFormat="1" ht="15.75" spans="1:13">
      <c r="A805" s="392" t="s">
        <v>1712</v>
      </c>
      <c r="B805" s="400" t="s">
        <v>772</v>
      </c>
      <c r="C805" s="413"/>
      <c r="D805" s="391"/>
      <c r="E805" s="396"/>
      <c r="F805" s="387"/>
      <c r="G805" s="395">
        <v>0</v>
      </c>
      <c r="H805" s="388"/>
      <c r="I805" s="394"/>
      <c r="J805" s="394"/>
      <c r="K805" s="396">
        <f t="shared" si="58"/>
        <v>0</v>
      </c>
      <c r="L805" s="411" t="str">
        <f t="shared" si="59"/>
        <v/>
      </c>
      <c r="M805" s="410">
        <f t="shared" si="57"/>
        <v>7</v>
      </c>
    </row>
    <row r="806" s="356" customFormat="1" ht="15.75" spans="1:13">
      <c r="A806" s="392" t="s">
        <v>1713</v>
      </c>
      <c r="B806" s="400" t="s">
        <v>773</v>
      </c>
      <c r="C806" s="419">
        <v>60</v>
      </c>
      <c r="D806" s="395">
        <v>136</v>
      </c>
      <c r="E806" s="396">
        <v>131</v>
      </c>
      <c r="F806" s="397">
        <v>0.963235294117647</v>
      </c>
      <c r="G806" s="395">
        <v>-338</v>
      </c>
      <c r="H806" s="398">
        <v>-0.720682302771855</v>
      </c>
      <c r="I806" s="394"/>
      <c r="J806" s="394"/>
      <c r="K806" s="396">
        <f t="shared" si="58"/>
        <v>-136</v>
      </c>
      <c r="L806" s="411">
        <f t="shared" si="59"/>
        <v>-1</v>
      </c>
      <c r="M806" s="410">
        <f t="shared" si="57"/>
        <v>7</v>
      </c>
    </row>
    <row r="807" s="356" customFormat="1" ht="15.75" spans="1:13">
      <c r="A807" s="401" t="s">
        <v>1714</v>
      </c>
      <c r="B807" s="390" t="s">
        <v>774</v>
      </c>
      <c r="C807" s="413">
        <v>351</v>
      </c>
      <c r="D807" s="413">
        <v>1126</v>
      </c>
      <c r="E807" s="413">
        <v>985</v>
      </c>
      <c r="F807" s="387">
        <v>0.874777975133215</v>
      </c>
      <c r="G807" s="391">
        <v>-888</v>
      </c>
      <c r="H807" s="388">
        <v>-0.474105712760278</v>
      </c>
      <c r="I807" s="413">
        <v>200</v>
      </c>
      <c r="J807" s="413">
        <v>200</v>
      </c>
      <c r="K807" s="386">
        <f t="shared" si="58"/>
        <v>-926</v>
      </c>
      <c r="L807" s="409">
        <f t="shared" si="59"/>
        <v>-0.822380106571936</v>
      </c>
      <c r="M807" s="410">
        <f t="shared" si="57"/>
        <v>5</v>
      </c>
    </row>
    <row r="808" s="356" customFormat="1" ht="15.75" spans="1:13">
      <c r="A808" s="392" t="s">
        <v>1715</v>
      </c>
      <c r="B808" s="400" t="s">
        <v>775</v>
      </c>
      <c r="C808" s="419"/>
      <c r="D808" s="413"/>
      <c r="E808" s="396"/>
      <c r="F808" s="397"/>
      <c r="G808" s="395">
        <v>0</v>
      </c>
      <c r="H808" s="398" t="e">
        <v>#DIV/0!</v>
      </c>
      <c r="I808" s="394"/>
      <c r="J808" s="394"/>
      <c r="K808" s="396">
        <f t="shared" si="58"/>
        <v>0</v>
      </c>
      <c r="L808" s="411" t="str">
        <f t="shared" si="59"/>
        <v/>
      </c>
      <c r="M808" s="410">
        <f t="shared" si="57"/>
        <v>7</v>
      </c>
    </row>
    <row r="809" s="356" customFormat="1" ht="15.75" spans="1:13">
      <c r="A809" s="392" t="s">
        <v>1716</v>
      </c>
      <c r="B809" s="400" t="s">
        <v>776</v>
      </c>
      <c r="C809" s="419">
        <v>351</v>
      </c>
      <c r="D809" s="395">
        <v>1126</v>
      </c>
      <c r="E809" s="396">
        <v>985</v>
      </c>
      <c r="F809" s="397">
        <v>0.874777975133215</v>
      </c>
      <c r="G809" s="395">
        <v>-888</v>
      </c>
      <c r="H809" s="398">
        <v>-0.474105712760278</v>
      </c>
      <c r="I809" s="394">
        <v>200</v>
      </c>
      <c r="J809" s="394">
        <v>200</v>
      </c>
      <c r="K809" s="396">
        <f t="shared" si="58"/>
        <v>-926</v>
      </c>
      <c r="L809" s="411">
        <f t="shared" si="59"/>
        <v>-0.822380106571936</v>
      </c>
      <c r="M809" s="410">
        <f t="shared" si="57"/>
        <v>7</v>
      </c>
    </row>
    <row r="810" s="356" customFormat="1" ht="15.75" spans="1:13">
      <c r="A810" s="417" t="s">
        <v>1717</v>
      </c>
      <c r="B810" s="385" t="s">
        <v>777</v>
      </c>
      <c r="C810" s="386">
        <v>156</v>
      </c>
      <c r="D810" s="386">
        <v>206</v>
      </c>
      <c r="E810" s="386">
        <v>142</v>
      </c>
      <c r="F810" s="387">
        <v>0.689320388349515</v>
      </c>
      <c r="G810" s="391">
        <v>-2690</v>
      </c>
      <c r="H810" s="388">
        <v>-0.949858757062147</v>
      </c>
      <c r="I810" s="386">
        <v>906</v>
      </c>
      <c r="J810" s="386">
        <v>0</v>
      </c>
      <c r="K810" s="386">
        <f t="shared" si="58"/>
        <v>-206</v>
      </c>
      <c r="L810" s="409">
        <f t="shared" si="59"/>
        <v>-1</v>
      </c>
      <c r="M810" s="410">
        <f t="shared" si="57"/>
        <v>3</v>
      </c>
    </row>
    <row r="811" s="356" customFormat="1" ht="15.75" spans="1:13">
      <c r="A811" s="401" t="s">
        <v>1718</v>
      </c>
      <c r="B811" s="390" t="s">
        <v>778</v>
      </c>
      <c r="C811" s="391">
        <v>129</v>
      </c>
      <c r="D811" s="391">
        <v>182</v>
      </c>
      <c r="E811" s="391">
        <v>138</v>
      </c>
      <c r="F811" s="387">
        <v>0.758241758241758</v>
      </c>
      <c r="G811" s="391">
        <v>-61</v>
      </c>
      <c r="H811" s="388">
        <v>-0.306532663316583</v>
      </c>
      <c r="I811" s="391">
        <v>906</v>
      </c>
      <c r="J811" s="391">
        <v>0</v>
      </c>
      <c r="K811" s="386">
        <f t="shared" si="58"/>
        <v>-182</v>
      </c>
      <c r="L811" s="409">
        <f t="shared" si="59"/>
        <v>-1</v>
      </c>
      <c r="M811" s="410">
        <f t="shared" si="57"/>
        <v>5</v>
      </c>
    </row>
    <row r="812" s="356" customFormat="1" ht="15.75" spans="1:13">
      <c r="A812" s="392" t="s">
        <v>1719</v>
      </c>
      <c r="B812" s="400" t="s">
        <v>153</v>
      </c>
      <c r="C812" s="395">
        <v>31</v>
      </c>
      <c r="D812" s="395">
        <v>40</v>
      </c>
      <c r="E812" s="396">
        <v>31</v>
      </c>
      <c r="F812" s="397">
        <v>0.775</v>
      </c>
      <c r="G812" s="395">
        <v>13</v>
      </c>
      <c r="H812" s="398">
        <v>0.722222222222222</v>
      </c>
      <c r="I812" s="394"/>
      <c r="J812" s="394"/>
      <c r="K812" s="396">
        <f t="shared" si="58"/>
        <v>-40</v>
      </c>
      <c r="L812" s="411">
        <f t="shared" si="59"/>
        <v>-1</v>
      </c>
      <c r="M812" s="410">
        <f t="shared" si="57"/>
        <v>7</v>
      </c>
    </row>
    <row r="813" s="356" customFormat="1" ht="15.75" spans="1:13">
      <c r="A813" s="392" t="s">
        <v>1720</v>
      </c>
      <c r="B813" s="400" t="s">
        <v>154</v>
      </c>
      <c r="C813" s="395">
        <v>1</v>
      </c>
      <c r="D813" s="395">
        <v>1</v>
      </c>
      <c r="E813" s="396">
        <v>1</v>
      </c>
      <c r="F813" s="397">
        <v>1</v>
      </c>
      <c r="G813" s="395">
        <v>1</v>
      </c>
      <c r="H813" s="398"/>
      <c r="I813" s="394">
        <v>3</v>
      </c>
      <c r="J813" s="394"/>
      <c r="K813" s="396">
        <f t="shared" si="58"/>
        <v>-1</v>
      </c>
      <c r="L813" s="411">
        <f t="shared" si="59"/>
        <v>-1</v>
      </c>
      <c r="M813" s="410">
        <f t="shared" si="57"/>
        <v>7</v>
      </c>
    </row>
    <row r="814" s="356" customFormat="1" ht="15.75" spans="1:13">
      <c r="A814" s="392" t="s">
        <v>1721</v>
      </c>
      <c r="B814" s="400" t="s">
        <v>155</v>
      </c>
      <c r="C814" s="395"/>
      <c r="D814" s="395"/>
      <c r="E814" s="396"/>
      <c r="F814" s="397"/>
      <c r="G814" s="395">
        <v>0</v>
      </c>
      <c r="H814" s="398"/>
      <c r="I814" s="394"/>
      <c r="J814" s="394"/>
      <c r="K814" s="396">
        <f t="shared" si="58"/>
        <v>0</v>
      </c>
      <c r="L814" s="411" t="str">
        <f t="shared" si="59"/>
        <v/>
      </c>
      <c r="M814" s="410">
        <f t="shared" si="57"/>
        <v>7</v>
      </c>
    </row>
    <row r="815" s="356" customFormat="1" ht="15.75" spans="1:13">
      <c r="A815" s="392" t="s">
        <v>1722</v>
      </c>
      <c r="B815" s="400" t="s">
        <v>779</v>
      </c>
      <c r="C815" s="395"/>
      <c r="D815" s="395"/>
      <c r="E815" s="396"/>
      <c r="F815" s="397"/>
      <c r="G815" s="395">
        <v>0</v>
      </c>
      <c r="H815" s="398"/>
      <c r="I815" s="394"/>
      <c r="J815" s="394"/>
      <c r="K815" s="396">
        <f t="shared" si="58"/>
        <v>0</v>
      </c>
      <c r="L815" s="411" t="str">
        <f t="shared" si="59"/>
        <v/>
      </c>
      <c r="M815" s="410">
        <f t="shared" si="57"/>
        <v>7</v>
      </c>
    </row>
    <row r="816" s="356" customFormat="1" ht="15.75" spans="1:13">
      <c r="A816" s="392" t="s">
        <v>1723</v>
      </c>
      <c r="B816" s="400" t="s">
        <v>780</v>
      </c>
      <c r="C816" s="395"/>
      <c r="D816" s="395"/>
      <c r="E816" s="396"/>
      <c r="F816" s="397"/>
      <c r="G816" s="395">
        <v>0</v>
      </c>
      <c r="H816" s="398"/>
      <c r="I816" s="394"/>
      <c r="J816" s="394"/>
      <c r="K816" s="396">
        <f t="shared" si="58"/>
        <v>0</v>
      </c>
      <c r="L816" s="411" t="str">
        <f t="shared" si="59"/>
        <v/>
      </c>
      <c r="M816" s="410">
        <f t="shared" si="57"/>
        <v>7</v>
      </c>
    </row>
    <row r="817" s="356" customFormat="1" ht="15.75" spans="1:13">
      <c r="A817" s="392" t="s">
        <v>1724</v>
      </c>
      <c r="B817" s="400" t="s">
        <v>781</v>
      </c>
      <c r="C817" s="395"/>
      <c r="D817" s="395"/>
      <c r="E817" s="396"/>
      <c r="F817" s="397"/>
      <c r="G817" s="395">
        <v>0</v>
      </c>
      <c r="H817" s="398"/>
      <c r="I817" s="394"/>
      <c r="J817" s="394"/>
      <c r="K817" s="396">
        <f t="shared" si="58"/>
        <v>0</v>
      </c>
      <c r="L817" s="411" t="str">
        <f t="shared" si="59"/>
        <v/>
      </c>
      <c r="M817" s="410">
        <f t="shared" si="57"/>
        <v>7</v>
      </c>
    </row>
    <row r="818" s="356" customFormat="1" ht="15.75" spans="1:13">
      <c r="A818" s="392" t="s">
        <v>1725</v>
      </c>
      <c r="B818" s="400" t="s">
        <v>782</v>
      </c>
      <c r="C818" s="395"/>
      <c r="D818" s="395"/>
      <c r="E818" s="396"/>
      <c r="F818" s="397"/>
      <c r="G818" s="395">
        <v>0</v>
      </c>
      <c r="H818" s="398"/>
      <c r="I818" s="394"/>
      <c r="J818" s="394"/>
      <c r="K818" s="396">
        <f t="shared" si="58"/>
        <v>0</v>
      </c>
      <c r="L818" s="411" t="str">
        <f t="shared" si="59"/>
        <v/>
      </c>
      <c r="M818" s="410">
        <f t="shared" si="57"/>
        <v>7</v>
      </c>
    </row>
    <row r="819" s="356" customFormat="1" ht="15.75" spans="1:13">
      <c r="A819" s="392" t="s">
        <v>1726</v>
      </c>
      <c r="B819" s="400" t="s">
        <v>162</v>
      </c>
      <c r="C819" s="395">
        <v>97</v>
      </c>
      <c r="D819" s="395">
        <v>136</v>
      </c>
      <c r="E819" s="396">
        <v>101</v>
      </c>
      <c r="F819" s="397">
        <v>0.742647058823529</v>
      </c>
      <c r="G819" s="395">
        <v>1</v>
      </c>
      <c r="H819" s="398">
        <v>0.01</v>
      </c>
      <c r="I819" s="394">
        <v>143</v>
      </c>
      <c r="J819" s="394"/>
      <c r="K819" s="396">
        <f t="shared" si="58"/>
        <v>-136</v>
      </c>
      <c r="L819" s="411">
        <f t="shared" si="59"/>
        <v>-1</v>
      </c>
      <c r="M819" s="410">
        <f t="shared" si="57"/>
        <v>7</v>
      </c>
    </row>
    <row r="820" s="356" customFormat="1" ht="15.75" spans="1:13">
      <c r="A820" s="392" t="s">
        <v>1727</v>
      </c>
      <c r="B820" s="400" t="s">
        <v>783</v>
      </c>
      <c r="C820" s="395">
        <v>0</v>
      </c>
      <c r="D820" s="395">
        <v>5</v>
      </c>
      <c r="E820" s="396">
        <v>5</v>
      </c>
      <c r="F820" s="397">
        <v>1</v>
      </c>
      <c r="G820" s="395">
        <v>-76</v>
      </c>
      <c r="H820" s="398">
        <v>-0.938271604938272</v>
      </c>
      <c r="I820" s="394">
        <v>760</v>
      </c>
      <c r="J820" s="394"/>
      <c r="K820" s="396">
        <f t="shared" si="58"/>
        <v>-5</v>
      </c>
      <c r="L820" s="411">
        <f t="shared" si="59"/>
        <v>-1</v>
      </c>
      <c r="M820" s="410">
        <f t="shared" si="57"/>
        <v>7</v>
      </c>
    </row>
    <row r="821" s="356" customFormat="1" ht="15.75" spans="1:13">
      <c r="A821" s="401" t="s">
        <v>1728</v>
      </c>
      <c r="B821" s="390" t="s">
        <v>784</v>
      </c>
      <c r="C821" s="413"/>
      <c r="D821" s="391"/>
      <c r="E821" s="386"/>
      <c r="F821" s="387"/>
      <c r="G821" s="391">
        <v>0</v>
      </c>
      <c r="H821" s="388"/>
      <c r="I821" s="413"/>
      <c r="J821" s="413"/>
      <c r="K821" s="386"/>
      <c r="L821" s="409" t="str">
        <f t="shared" si="59"/>
        <v/>
      </c>
      <c r="M821" s="410">
        <f t="shared" si="57"/>
        <v>5</v>
      </c>
    </row>
    <row r="822" s="356" customFormat="1" ht="15.75" spans="1:13">
      <c r="A822" s="392" t="s">
        <v>1729</v>
      </c>
      <c r="B822" s="400" t="s">
        <v>153</v>
      </c>
      <c r="C822" s="413"/>
      <c r="D822" s="391"/>
      <c r="E822" s="396"/>
      <c r="F822" s="387"/>
      <c r="G822" s="395">
        <v>0</v>
      </c>
      <c r="H822" s="388"/>
      <c r="I822" s="394"/>
      <c r="J822" s="394"/>
      <c r="K822" s="396">
        <f t="shared" ref="K822:K829" si="60">IFERROR(J822-D822,"")</f>
        <v>0</v>
      </c>
      <c r="L822" s="411" t="str">
        <f t="shared" si="59"/>
        <v/>
      </c>
      <c r="M822" s="410">
        <f t="shared" si="57"/>
        <v>7</v>
      </c>
    </row>
    <row r="823" s="356" customFormat="1" ht="15.75" spans="1:13">
      <c r="A823" s="392" t="s">
        <v>1730</v>
      </c>
      <c r="B823" s="400" t="s">
        <v>154</v>
      </c>
      <c r="C823" s="413"/>
      <c r="D823" s="391"/>
      <c r="E823" s="396"/>
      <c r="F823" s="387"/>
      <c r="G823" s="395">
        <v>0</v>
      </c>
      <c r="H823" s="388"/>
      <c r="I823" s="394"/>
      <c r="J823" s="394"/>
      <c r="K823" s="396">
        <f t="shared" si="60"/>
        <v>0</v>
      </c>
      <c r="L823" s="411" t="str">
        <f t="shared" si="59"/>
        <v/>
      </c>
      <c r="M823" s="410">
        <f t="shared" si="57"/>
        <v>7</v>
      </c>
    </row>
    <row r="824" s="356" customFormat="1" ht="15.75" spans="1:13">
      <c r="A824" s="392" t="s">
        <v>1731</v>
      </c>
      <c r="B824" s="400" t="s">
        <v>155</v>
      </c>
      <c r="C824" s="413"/>
      <c r="D824" s="391"/>
      <c r="E824" s="396"/>
      <c r="F824" s="387"/>
      <c r="G824" s="395">
        <v>0</v>
      </c>
      <c r="H824" s="388"/>
      <c r="I824" s="394"/>
      <c r="J824" s="394"/>
      <c r="K824" s="396">
        <f t="shared" si="60"/>
        <v>0</v>
      </c>
      <c r="L824" s="411" t="str">
        <f t="shared" si="59"/>
        <v/>
      </c>
      <c r="M824" s="410">
        <f t="shared" si="57"/>
        <v>7</v>
      </c>
    </row>
    <row r="825" s="356" customFormat="1" ht="15.75" spans="1:13">
      <c r="A825" s="392" t="s">
        <v>1732</v>
      </c>
      <c r="B825" s="400" t="s">
        <v>785</v>
      </c>
      <c r="C825" s="413"/>
      <c r="D825" s="391"/>
      <c r="E825" s="396"/>
      <c r="F825" s="387"/>
      <c r="G825" s="395">
        <v>0</v>
      </c>
      <c r="H825" s="388"/>
      <c r="I825" s="394"/>
      <c r="J825" s="394"/>
      <c r="K825" s="396">
        <f t="shared" si="60"/>
        <v>0</v>
      </c>
      <c r="L825" s="411" t="str">
        <f t="shared" si="59"/>
        <v/>
      </c>
      <c r="M825" s="410">
        <f t="shared" si="57"/>
        <v>7</v>
      </c>
    </row>
    <row r="826" s="356" customFormat="1" ht="15.75" spans="1:13">
      <c r="A826" s="392" t="s">
        <v>1733</v>
      </c>
      <c r="B826" s="400" t="s">
        <v>786</v>
      </c>
      <c r="C826" s="413"/>
      <c r="D826" s="391"/>
      <c r="E826" s="396"/>
      <c r="F826" s="387"/>
      <c r="G826" s="395">
        <v>0</v>
      </c>
      <c r="H826" s="388"/>
      <c r="I826" s="394"/>
      <c r="J826" s="394"/>
      <c r="K826" s="396">
        <f t="shared" si="60"/>
        <v>0</v>
      </c>
      <c r="L826" s="411" t="str">
        <f t="shared" si="59"/>
        <v/>
      </c>
      <c r="M826" s="410">
        <f t="shared" si="57"/>
        <v>7</v>
      </c>
    </row>
    <row r="827" s="356" customFormat="1" ht="15.75" spans="1:13">
      <c r="A827" s="401" t="s">
        <v>1734</v>
      </c>
      <c r="B827" s="390" t="s">
        <v>787</v>
      </c>
      <c r="C827" s="413">
        <v>27</v>
      </c>
      <c r="D827" s="413">
        <v>24</v>
      </c>
      <c r="E827" s="413">
        <v>4</v>
      </c>
      <c r="F827" s="387">
        <v>0.166666666666667</v>
      </c>
      <c r="G827" s="391">
        <v>-2629</v>
      </c>
      <c r="H827" s="388">
        <v>-0.998480820357007</v>
      </c>
      <c r="I827" s="413">
        <v>0</v>
      </c>
      <c r="J827" s="413">
        <v>0</v>
      </c>
      <c r="K827" s="386">
        <f t="shared" si="60"/>
        <v>-24</v>
      </c>
      <c r="L827" s="409">
        <f t="shared" si="59"/>
        <v>-1</v>
      </c>
      <c r="M827" s="410">
        <f t="shared" si="57"/>
        <v>5</v>
      </c>
    </row>
    <row r="828" s="193" customFormat="1" ht="15.75" spans="1:13">
      <c r="A828" s="392" t="s">
        <v>1735</v>
      </c>
      <c r="B828" s="400" t="s">
        <v>788</v>
      </c>
      <c r="C828" s="419">
        <v>27</v>
      </c>
      <c r="D828" s="395">
        <v>24</v>
      </c>
      <c r="E828" s="396">
        <v>4</v>
      </c>
      <c r="F828" s="397">
        <v>0.166666666666667</v>
      </c>
      <c r="G828" s="395">
        <v>-2629</v>
      </c>
      <c r="H828" s="398">
        <v>-0.998480820357007</v>
      </c>
      <c r="I828" s="394"/>
      <c r="J828" s="394"/>
      <c r="K828" s="396">
        <f t="shared" si="60"/>
        <v>-24</v>
      </c>
      <c r="L828" s="411">
        <f t="shared" si="59"/>
        <v>-1</v>
      </c>
      <c r="M828" s="410">
        <f t="shared" si="57"/>
        <v>7</v>
      </c>
    </row>
    <row r="829" s="356" customFormat="1" ht="15.75" spans="1:13">
      <c r="A829" s="417" t="s">
        <v>1736</v>
      </c>
      <c r="B829" s="385" t="s">
        <v>789</v>
      </c>
      <c r="C829" s="386">
        <v>1547</v>
      </c>
      <c r="D829" s="386">
        <v>1045</v>
      </c>
      <c r="E829" s="386">
        <v>984</v>
      </c>
      <c r="F829" s="387">
        <v>0.941626794258373</v>
      </c>
      <c r="G829" s="391">
        <v>-64</v>
      </c>
      <c r="H829" s="388">
        <v>-0.0610687022900763</v>
      </c>
      <c r="I829" s="386">
        <v>1170</v>
      </c>
      <c r="J829" s="386">
        <v>1170</v>
      </c>
      <c r="K829" s="386">
        <f t="shared" si="60"/>
        <v>125</v>
      </c>
      <c r="L829" s="409">
        <f t="shared" si="59"/>
        <v>0.119617224880383</v>
      </c>
      <c r="M829" s="410">
        <f t="shared" si="57"/>
        <v>3</v>
      </c>
    </row>
    <row r="830" s="356" customFormat="1" ht="15.75" spans="1:13">
      <c r="A830" s="401" t="s">
        <v>1737</v>
      </c>
      <c r="B830" s="390" t="s">
        <v>790</v>
      </c>
      <c r="C830" s="386">
        <v>0</v>
      </c>
      <c r="D830" s="386">
        <v>50</v>
      </c>
      <c r="E830" s="386">
        <v>20</v>
      </c>
      <c r="F830" s="387">
        <v>0.4</v>
      </c>
      <c r="G830" s="391">
        <v>20</v>
      </c>
      <c r="H830" s="388"/>
      <c r="I830" s="413"/>
      <c r="J830" s="413"/>
      <c r="K830" s="386"/>
      <c r="L830" s="409">
        <f t="shared" si="59"/>
        <v>0</v>
      </c>
      <c r="M830" s="410">
        <f t="shared" si="57"/>
        <v>5</v>
      </c>
    </row>
    <row r="831" s="356" customFormat="1" ht="15.75" spans="1:13">
      <c r="A831" s="392" t="s">
        <v>1738</v>
      </c>
      <c r="B831" s="400" t="s">
        <v>153</v>
      </c>
      <c r="C831" s="413"/>
      <c r="D831" s="425"/>
      <c r="E831" s="396"/>
      <c r="F831" s="387"/>
      <c r="G831" s="391">
        <v>0</v>
      </c>
      <c r="H831" s="388"/>
      <c r="I831" s="394"/>
      <c r="J831" s="394"/>
      <c r="K831" s="396">
        <f t="shared" ref="K831:K836" si="61">IFERROR(J831-D831,"")</f>
        <v>0</v>
      </c>
      <c r="L831" s="411" t="str">
        <f t="shared" si="59"/>
        <v/>
      </c>
      <c r="M831" s="410">
        <f t="shared" si="57"/>
        <v>7</v>
      </c>
    </row>
    <row r="832" s="356" customFormat="1" ht="15.75" spans="1:13">
      <c r="A832" s="392" t="s">
        <v>1739</v>
      </c>
      <c r="B832" s="400" t="s">
        <v>154</v>
      </c>
      <c r="C832" s="413"/>
      <c r="D832" s="425"/>
      <c r="E832" s="396"/>
      <c r="F832" s="387"/>
      <c r="G832" s="391">
        <v>0</v>
      </c>
      <c r="H832" s="388"/>
      <c r="I832" s="394"/>
      <c r="J832" s="394"/>
      <c r="K832" s="396">
        <f t="shared" si="61"/>
        <v>0</v>
      </c>
      <c r="L832" s="411" t="str">
        <f t="shared" si="59"/>
        <v/>
      </c>
      <c r="M832" s="410">
        <f t="shared" si="57"/>
        <v>7</v>
      </c>
    </row>
    <row r="833" s="356" customFormat="1" ht="15.75" spans="1:13">
      <c r="A833" s="392" t="s">
        <v>1740</v>
      </c>
      <c r="B833" s="400" t="s">
        <v>155</v>
      </c>
      <c r="C833" s="413"/>
      <c r="D833" s="425"/>
      <c r="E833" s="396"/>
      <c r="F833" s="387"/>
      <c r="G833" s="391">
        <v>0</v>
      </c>
      <c r="H833" s="388"/>
      <c r="I833" s="394"/>
      <c r="J833" s="394"/>
      <c r="K833" s="396">
        <f t="shared" si="61"/>
        <v>0</v>
      </c>
      <c r="L833" s="411" t="str">
        <f t="shared" si="59"/>
        <v/>
      </c>
      <c r="M833" s="410">
        <f t="shared" si="57"/>
        <v>7</v>
      </c>
    </row>
    <row r="834" s="356" customFormat="1" ht="15.75" spans="1:13">
      <c r="A834" s="392" t="s">
        <v>1741</v>
      </c>
      <c r="B834" s="400" t="s">
        <v>791</v>
      </c>
      <c r="C834" s="413"/>
      <c r="D834" s="425"/>
      <c r="E834" s="396"/>
      <c r="F834" s="387"/>
      <c r="G834" s="391">
        <v>0</v>
      </c>
      <c r="H834" s="388"/>
      <c r="I834" s="394"/>
      <c r="J834" s="394"/>
      <c r="K834" s="396">
        <f t="shared" si="61"/>
        <v>0</v>
      </c>
      <c r="L834" s="411" t="str">
        <f t="shared" si="59"/>
        <v/>
      </c>
      <c r="M834" s="410">
        <f t="shared" si="57"/>
        <v>7</v>
      </c>
    </row>
    <row r="835" s="356" customFormat="1" ht="15.75" spans="1:13">
      <c r="A835" s="392" t="s">
        <v>1742</v>
      </c>
      <c r="B835" s="400" t="s">
        <v>162</v>
      </c>
      <c r="C835" s="413"/>
      <c r="D835" s="425"/>
      <c r="E835" s="396"/>
      <c r="F835" s="387"/>
      <c r="G835" s="391">
        <v>0</v>
      </c>
      <c r="H835" s="388"/>
      <c r="I835" s="394"/>
      <c r="J835" s="394"/>
      <c r="K835" s="396">
        <f t="shared" si="61"/>
        <v>0</v>
      </c>
      <c r="L835" s="411" t="str">
        <f t="shared" si="59"/>
        <v/>
      </c>
      <c r="M835" s="410">
        <f t="shared" si="57"/>
        <v>7</v>
      </c>
    </row>
    <row r="836" s="356" customFormat="1" ht="15.75" spans="1:13">
      <c r="A836" s="392" t="s">
        <v>1743</v>
      </c>
      <c r="B836" s="400" t="s">
        <v>792</v>
      </c>
      <c r="C836" s="413"/>
      <c r="D836" s="396">
        <v>50</v>
      </c>
      <c r="E836" s="396">
        <v>20</v>
      </c>
      <c r="F836" s="397">
        <v>0.4</v>
      </c>
      <c r="G836" s="395">
        <v>20</v>
      </c>
      <c r="H836" s="388"/>
      <c r="I836" s="394"/>
      <c r="J836" s="394"/>
      <c r="K836" s="396">
        <f t="shared" si="61"/>
        <v>-50</v>
      </c>
      <c r="L836" s="411">
        <f t="shared" si="59"/>
        <v>-1</v>
      </c>
      <c r="M836" s="410">
        <f t="shared" si="57"/>
        <v>7</v>
      </c>
    </row>
    <row r="837" s="356" customFormat="1" ht="15.75" spans="1:13">
      <c r="A837" s="401" t="s">
        <v>1744</v>
      </c>
      <c r="B837" s="390" t="s">
        <v>793</v>
      </c>
      <c r="C837" s="413"/>
      <c r="D837" s="425"/>
      <c r="E837" s="386"/>
      <c r="F837" s="387"/>
      <c r="G837" s="391">
        <v>0</v>
      </c>
      <c r="H837" s="388"/>
      <c r="I837" s="413"/>
      <c r="J837" s="413"/>
      <c r="K837" s="386"/>
      <c r="L837" s="409" t="str">
        <f t="shared" si="59"/>
        <v/>
      </c>
      <c r="M837" s="410">
        <f t="shared" si="57"/>
        <v>5</v>
      </c>
    </row>
    <row r="838" s="356" customFormat="1" ht="15.75" spans="1:13">
      <c r="A838" s="401" t="s">
        <v>1745</v>
      </c>
      <c r="B838" s="390" t="s">
        <v>794</v>
      </c>
      <c r="C838" s="413">
        <v>1547</v>
      </c>
      <c r="D838" s="413">
        <v>995</v>
      </c>
      <c r="E838" s="413">
        <v>964</v>
      </c>
      <c r="F838" s="387">
        <v>0.968844221105528</v>
      </c>
      <c r="G838" s="391">
        <v>-84</v>
      </c>
      <c r="H838" s="388">
        <v>-0.0801526717557252</v>
      </c>
      <c r="I838" s="413">
        <v>1170</v>
      </c>
      <c r="J838" s="413">
        <v>1170</v>
      </c>
      <c r="K838" s="386">
        <f t="shared" ref="K838:K843" si="62">IFERROR(J838-D838,"")</f>
        <v>175</v>
      </c>
      <c r="L838" s="409">
        <f t="shared" si="59"/>
        <v>0.175879396984925</v>
      </c>
      <c r="M838" s="410">
        <f t="shared" si="57"/>
        <v>5</v>
      </c>
    </row>
    <row r="839" s="356" customFormat="1" ht="15.75" spans="1:13">
      <c r="A839" s="392" t="s">
        <v>1746</v>
      </c>
      <c r="B839" s="400" t="s">
        <v>795</v>
      </c>
      <c r="C839" s="419"/>
      <c r="D839" s="395"/>
      <c r="E839" s="396"/>
      <c r="F839" s="387"/>
      <c r="G839" s="391">
        <v>0</v>
      </c>
      <c r="H839" s="388"/>
      <c r="I839" s="394"/>
      <c r="J839" s="394"/>
      <c r="K839" s="396">
        <f t="shared" si="62"/>
        <v>0</v>
      </c>
      <c r="L839" s="411" t="str">
        <f t="shared" si="59"/>
        <v/>
      </c>
      <c r="M839" s="410">
        <f t="shared" si="57"/>
        <v>7</v>
      </c>
    </row>
    <row r="840" s="356" customFormat="1" ht="15.75" spans="1:13">
      <c r="A840" s="392" t="s">
        <v>1747</v>
      </c>
      <c r="B840" s="426" t="s">
        <v>796</v>
      </c>
      <c r="C840" s="419">
        <v>1547</v>
      </c>
      <c r="D840" s="395">
        <v>955</v>
      </c>
      <c r="E840" s="396">
        <v>924</v>
      </c>
      <c r="F840" s="397">
        <v>0.967539267015707</v>
      </c>
      <c r="G840" s="395">
        <v>-29</v>
      </c>
      <c r="H840" s="398">
        <v>-0.0304302203567681</v>
      </c>
      <c r="I840" s="394">
        <v>870</v>
      </c>
      <c r="J840" s="394">
        <v>870</v>
      </c>
      <c r="K840" s="396">
        <f t="shared" si="62"/>
        <v>-85</v>
      </c>
      <c r="L840" s="411">
        <f t="shared" si="59"/>
        <v>-0.0890052356020942</v>
      </c>
      <c r="M840" s="410">
        <f t="shared" si="57"/>
        <v>7</v>
      </c>
    </row>
    <row r="841" s="356" customFormat="1" ht="15.75" spans="1:13">
      <c r="A841" s="392" t="s">
        <v>1748</v>
      </c>
      <c r="B841" s="400" t="s">
        <v>797</v>
      </c>
      <c r="C841" s="419"/>
      <c r="D841" s="395"/>
      <c r="E841" s="396"/>
      <c r="F841" s="387"/>
      <c r="G841" s="391">
        <v>0</v>
      </c>
      <c r="H841" s="388"/>
      <c r="I841" s="394"/>
      <c r="J841" s="394"/>
      <c r="K841" s="396">
        <f t="shared" si="62"/>
        <v>0</v>
      </c>
      <c r="L841" s="411" t="str">
        <f t="shared" si="59"/>
        <v/>
      </c>
      <c r="M841" s="410">
        <f t="shared" si="57"/>
        <v>7</v>
      </c>
    </row>
    <row r="842" s="356" customFormat="1" ht="15.75" spans="1:13">
      <c r="A842" s="392" t="s">
        <v>1749</v>
      </c>
      <c r="B842" s="400" t="s">
        <v>798</v>
      </c>
      <c r="C842" s="419"/>
      <c r="D842" s="395"/>
      <c r="E842" s="396"/>
      <c r="F842" s="387"/>
      <c r="G842" s="391">
        <v>0</v>
      </c>
      <c r="H842" s="388"/>
      <c r="I842" s="394"/>
      <c r="J842" s="394"/>
      <c r="K842" s="396">
        <f t="shared" si="62"/>
        <v>0</v>
      </c>
      <c r="L842" s="411" t="str">
        <f t="shared" si="59"/>
        <v/>
      </c>
      <c r="M842" s="410">
        <f t="shared" si="57"/>
        <v>7</v>
      </c>
    </row>
    <row r="843" s="356" customFormat="1" ht="15.75" spans="1:13">
      <c r="A843" s="392" t="s">
        <v>1750</v>
      </c>
      <c r="B843" s="400" t="s">
        <v>799</v>
      </c>
      <c r="C843" s="419"/>
      <c r="D843" s="395">
        <v>40</v>
      </c>
      <c r="E843" s="396">
        <v>40</v>
      </c>
      <c r="F843" s="397">
        <v>1</v>
      </c>
      <c r="G843" s="395">
        <v>-55</v>
      </c>
      <c r="H843" s="398">
        <v>-0.578947368421053</v>
      </c>
      <c r="I843" s="394">
        <v>300</v>
      </c>
      <c r="J843" s="394">
        <v>300</v>
      </c>
      <c r="K843" s="396">
        <f t="shared" si="62"/>
        <v>260</v>
      </c>
      <c r="L843" s="411">
        <f t="shared" si="59"/>
        <v>6.5</v>
      </c>
      <c r="M843" s="410">
        <f t="shared" si="57"/>
        <v>7</v>
      </c>
    </row>
    <row r="844" s="356" customFormat="1" ht="15.75" spans="1:13">
      <c r="A844" s="401" t="s">
        <v>1751</v>
      </c>
      <c r="B844" s="390" t="s">
        <v>800</v>
      </c>
      <c r="C844" s="413"/>
      <c r="D844" s="391"/>
      <c r="E844" s="386"/>
      <c r="F844" s="387"/>
      <c r="G844" s="391">
        <v>0</v>
      </c>
      <c r="H844" s="388"/>
      <c r="I844" s="413"/>
      <c r="J844" s="413"/>
      <c r="K844" s="386"/>
      <c r="L844" s="409" t="str">
        <f t="shared" si="59"/>
        <v/>
      </c>
      <c r="M844" s="410">
        <f t="shared" si="57"/>
        <v>5</v>
      </c>
    </row>
    <row r="845" s="356" customFormat="1" ht="15.75" spans="1:13">
      <c r="A845" s="401" t="s">
        <v>1752</v>
      </c>
      <c r="B845" s="390" t="s">
        <v>801</v>
      </c>
      <c r="C845" s="413">
        <v>0</v>
      </c>
      <c r="D845" s="413">
        <v>0</v>
      </c>
      <c r="E845" s="413">
        <v>0</v>
      </c>
      <c r="F845" s="387"/>
      <c r="G845" s="391">
        <v>0</v>
      </c>
      <c r="H845" s="388" t="e">
        <v>#DIV/0!</v>
      </c>
      <c r="I845" s="413">
        <v>0</v>
      </c>
      <c r="J845" s="413">
        <v>0</v>
      </c>
      <c r="K845" s="386"/>
      <c r="L845" s="409" t="str">
        <f t="shared" si="59"/>
        <v/>
      </c>
      <c r="M845" s="410">
        <f t="shared" si="57"/>
        <v>5</v>
      </c>
    </row>
    <row r="846" s="356" customFormat="1" ht="15.75" spans="1:13">
      <c r="A846" s="392" t="s">
        <v>1753</v>
      </c>
      <c r="B846" s="400" t="s">
        <v>802</v>
      </c>
      <c r="C846" s="419"/>
      <c r="D846" s="396"/>
      <c r="E846" s="396"/>
      <c r="F846" s="387"/>
      <c r="G846" s="391">
        <v>0</v>
      </c>
      <c r="H846" s="398" t="e">
        <v>#DIV/0!</v>
      </c>
      <c r="I846" s="394"/>
      <c r="J846" s="394"/>
      <c r="K846" s="396">
        <f t="shared" ref="K846:K867" si="63">IFERROR(J846-D846,"")</f>
        <v>0</v>
      </c>
      <c r="L846" s="411" t="str">
        <f t="shared" si="59"/>
        <v/>
      </c>
      <c r="M846" s="410">
        <f t="shared" si="57"/>
        <v>7</v>
      </c>
    </row>
    <row r="847" s="356" customFormat="1" ht="15.75" spans="1:13">
      <c r="A847" s="392" t="s">
        <v>1754</v>
      </c>
      <c r="B847" s="400" t="s">
        <v>803</v>
      </c>
      <c r="C847" s="419"/>
      <c r="D847" s="396"/>
      <c r="E847" s="396"/>
      <c r="F847" s="387"/>
      <c r="G847" s="391">
        <v>0</v>
      </c>
      <c r="H847" s="388"/>
      <c r="I847" s="394"/>
      <c r="J847" s="394"/>
      <c r="K847" s="396">
        <f t="shared" si="63"/>
        <v>0</v>
      </c>
      <c r="L847" s="411" t="str">
        <f t="shared" si="59"/>
        <v/>
      </c>
      <c r="M847" s="410">
        <f t="shared" si="57"/>
        <v>7</v>
      </c>
    </row>
    <row r="848" s="356" customFormat="1" ht="15.75" spans="1:13">
      <c r="A848" s="417" t="s">
        <v>1755</v>
      </c>
      <c r="B848" s="385" t="s">
        <v>804</v>
      </c>
      <c r="C848" s="386">
        <v>1829</v>
      </c>
      <c r="D848" s="386">
        <v>1735</v>
      </c>
      <c r="E848" s="386">
        <v>1625</v>
      </c>
      <c r="F848" s="387">
        <v>0.936599423631124</v>
      </c>
      <c r="G848" s="391">
        <v>332</v>
      </c>
      <c r="H848" s="388">
        <v>0.25676720804331</v>
      </c>
      <c r="I848" s="386">
        <v>1161</v>
      </c>
      <c r="J848" s="386">
        <v>455</v>
      </c>
      <c r="K848" s="386">
        <f t="shared" si="63"/>
        <v>-1280</v>
      </c>
      <c r="L848" s="409">
        <f t="shared" si="59"/>
        <v>-0.737752161383285</v>
      </c>
      <c r="M848" s="410">
        <f t="shared" si="57"/>
        <v>3</v>
      </c>
    </row>
    <row r="849" s="356" customFormat="1" ht="15.75" spans="1:13">
      <c r="A849" s="401" t="s">
        <v>1756</v>
      </c>
      <c r="B849" s="414" t="s">
        <v>805</v>
      </c>
      <c r="C849" s="391">
        <v>1819</v>
      </c>
      <c r="D849" s="391">
        <v>1683</v>
      </c>
      <c r="E849" s="391">
        <v>1578</v>
      </c>
      <c r="F849" s="387">
        <v>0.937611408199644</v>
      </c>
      <c r="G849" s="391">
        <v>307</v>
      </c>
      <c r="H849" s="388">
        <v>0.241542092840283</v>
      </c>
      <c r="I849" s="391">
        <v>1161</v>
      </c>
      <c r="J849" s="391">
        <v>455</v>
      </c>
      <c r="K849" s="386">
        <f t="shared" si="63"/>
        <v>-1228</v>
      </c>
      <c r="L849" s="409">
        <f t="shared" si="59"/>
        <v>-0.729649435531789</v>
      </c>
      <c r="M849" s="410">
        <f t="shared" si="57"/>
        <v>5</v>
      </c>
    </row>
    <row r="850" s="356" customFormat="1" ht="15.75" spans="1:13">
      <c r="A850" s="392" t="s">
        <v>1757</v>
      </c>
      <c r="B850" s="400" t="s">
        <v>153</v>
      </c>
      <c r="C850" s="395">
        <v>500</v>
      </c>
      <c r="D850" s="396">
        <v>576</v>
      </c>
      <c r="E850" s="396">
        <v>522</v>
      </c>
      <c r="F850" s="397">
        <v>0.90625</v>
      </c>
      <c r="G850" s="395">
        <v>26</v>
      </c>
      <c r="H850" s="398">
        <v>0.0524193548387097</v>
      </c>
      <c r="I850" s="394">
        <v>578</v>
      </c>
      <c r="J850" s="394"/>
      <c r="K850" s="396">
        <f t="shared" si="63"/>
        <v>-576</v>
      </c>
      <c r="L850" s="411">
        <f t="shared" si="59"/>
        <v>-1</v>
      </c>
      <c r="M850" s="410">
        <f t="shared" si="57"/>
        <v>7</v>
      </c>
    </row>
    <row r="851" s="356" customFormat="1" ht="15.75" spans="1:13">
      <c r="A851" s="392" t="s">
        <v>1758</v>
      </c>
      <c r="B851" s="400" t="s">
        <v>154</v>
      </c>
      <c r="C851" s="395">
        <v>16</v>
      </c>
      <c r="D851" s="396">
        <v>18</v>
      </c>
      <c r="E851" s="396">
        <v>16</v>
      </c>
      <c r="F851" s="397">
        <v>0.888888888888889</v>
      </c>
      <c r="G851" s="395">
        <v>-3</v>
      </c>
      <c r="H851" s="398">
        <v>-0.157894736842105</v>
      </c>
      <c r="I851" s="394">
        <v>19</v>
      </c>
      <c r="J851" s="394"/>
      <c r="K851" s="396">
        <f t="shared" si="63"/>
        <v>-18</v>
      </c>
      <c r="L851" s="411">
        <f t="shared" si="59"/>
        <v>-1</v>
      </c>
      <c r="M851" s="410">
        <f t="shared" si="57"/>
        <v>7</v>
      </c>
    </row>
    <row r="852" s="356" customFormat="1" ht="15.75" spans="1:13">
      <c r="A852" s="392" t="s">
        <v>1759</v>
      </c>
      <c r="B852" s="400" t="s">
        <v>155</v>
      </c>
      <c r="C852" s="395"/>
      <c r="D852" s="396"/>
      <c r="E852" s="396"/>
      <c r="F852" s="397"/>
      <c r="G852" s="395">
        <v>0</v>
      </c>
      <c r="H852" s="398"/>
      <c r="I852" s="394"/>
      <c r="J852" s="394"/>
      <c r="K852" s="396">
        <f t="shared" si="63"/>
        <v>0</v>
      </c>
      <c r="L852" s="411" t="str">
        <f t="shared" si="59"/>
        <v/>
      </c>
      <c r="M852" s="410">
        <f t="shared" si="57"/>
        <v>7</v>
      </c>
    </row>
    <row r="853" s="356" customFormat="1" ht="15.75" spans="1:13">
      <c r="A853" s="392" t="s">
        <v>1760</v>
      </c>
      <c r="B853" s="400" t="s">
        <v>806</v>
      </c>
      <c r="C853" s="395">
        <v>33</v>
      </c>
      <c r="D853" s="396">
        <v>160</v>
      </c>
      <c r="E853" s="396">
        <v>159</v>
      </c>
      <c r="F853" s="397">
        <v>0.99375</v>
      </c>
      <c r="G853" s="395">
        <v>4</v>
      </c>
      <c r="H853" s="398">
        <v>0.0258064516129032</v>
      </c>
      <c r="I853" s="394">
        <v>179</v>
      </c>
      <c r="J853" s="394">
        <v>179</v>
      </c>
      <c r="K853" s="396">
        <f t="shared" si="63"/>
        <v>19</v>
      </c>
      <c r="L853" s="411">
        <f t="shared" si="59"/>
        <v>0.11875</v>
      </c>
      <c r="M853" s="410">
        <f t="shared" si="57"/>
        <v>7</v>
      </c>
    </row>
    <row r="854" s="356" customFormat="1" ht="15.75" spans="1:13">
      <c r="A854" s="392" t="s">
        <v>1761</v>
      </c>
      <c r="B854" s="400" t="s">
        <v>807</v>
      </c>
      <c r="C854" s="395">
        <v>1093</v>
      </c>
      <c r="D854" s="396">
        <v>617</v>
      </c>
      <c r="E854" s="396">
        <v>595</v>
      </c>
      <c r="F854" s="397">
        <v>0.964343598055105</v>
      </c>
      <c r="G854" s="395">
        <v>330</v>
      </c>
      <c r="H854" s="398">
        <v>1.24528301886792</v>
      </c>
      <c r="I854" s="394">
        <v>154</v>
      </c>
      <c r="J854" s="394">
        <v>45</v>
      </c>
      <c r="K854" s="396">
        <f t="shared" si="63"/>
        <v>-572</v>
      </c>
      <c r="L854" s="411">
        <f t="shared" si="59"/>
        <v>-0.927066450567261</v>
      </c>
      <c r="M854" s="410">
        <f t="shared" si="57"/>
        <v>7</v>
      </c>
    </row>
    <row r="855" s="356" customFormat="1" ht="15.75" spans="1:13">
      <c r="A855" s="392" t="s">
        <v>1762</v>
      </c>
      <c r="B855" s="400" t="s">
        <v>808</v>
      </c>
      <c r="C855" s="395"/>
      <c r="D855" s="396"/>
      <c r="E855" s="396"/>
      <c r="F855" s="397"/>
      <c r="G855" s="395">
        <v>-26</v>
      </c>
      <c r="H855" s="398"/>
      <c r="I855" s="394"/>
      <c r="J855" s="394"/>
      <c r="K855" s="396">
        <f t="shared" si="63"/>
        <v>0</v>
      </c>
      <c r="L855" s="411" t="str">
        <f t="shared" si="59"/>
        <v/>
      </c>
      <c r="M855" s="410">
        <f t="shared" si="57"/>
        <v>7</v>
      </c>
    </row>
    <row r="856" s="356" customFormat="1" ht="15.75" spans="1:13">
      <c r="A856" s="392" t="s">
        <v>1763</v>
      </c>
      <c r="B856" s="400" t="s">
        <v>809</v>
      </c>
      <c r="C856" s="395">
        <v>88</v>
      </c>
      <c r="D856" s="396">
        <v>92</v>
      </c>
      <c r="E856" s="396">
        <v>88</v>
      </c>
      <c r="F856" s="397">
        <v>0.956521739130435</v>
      </c>
      <c r="G856" s="395">
        <v>88</v>
      </c>
      <c r="H856" s="398" t="e">
        <v>#DIV/0!</v>
      </c>
      <c r="I856" s="394">
        <v>200</v>
      </c>
      <c r="J856" s="394">
        <v>200</v>
      </c>
      <c r="K856" s="396">
        <f t="shared" si="63"/>
        <v>108</v>
      </c>
      <c r="L856" s="411">
        <f t="shared" si="59"/>
        <v>1.17391304347826</v>
      </c>
      <c r="M856" s="410">
        <f t="shared" ref="M856:M919" si="64">LEN(A856)</f>
        <v>7</v>
      </c>
    </row>
    <row r="857" s="356" customFormat="1" ht="15.75" spans="1:13">
      <c r="A857" s="392" t="s">
        <v>1764</v>
      </c>
      <c r="B857" s="400" t="s">
        <v>810</v>
      </c>
      <c r="C857" s="395">
        <v>7</v>
      </c>
      <c r="D857" s="396">
        <v>7</v>
      </c>
      <c r="E857" s="396">
        <v>7</v>
      </c>
      <c r="F857" s="397">
        <v>1</v>
      </c>
      <c r="G857" s="395">
        <v>0</v>
      </c>
      <c r="H857" s="398">
        <v>0</v>
      </c>
      <c r="I857" s="394"/>
      <c r="J857" s="394"/>
      <c r="K857" s="396">
        <f t="shared" si="63"/>
        <v>-7</v>
      </c>
      <c r="L857" s="411">
        <f t="shared" si="59"/>
        <v>-1</v>
      </c>
      <c r="M857" s="410">
        <f t="shared" si="64"/>
        <v>7</v>
      </c>
    </row>
    <row r="858" s="356" customFormat="1" ht="15.75" spans="1:13">
      <c r="A858" s="392" t="s">
        <v>1765</v>
      </c>
      <c r="B858" s="400" t="s">
        <v>811</v>
      </c>
      <c r="C858" s="395">
        <v>14</v>
      </c>
      <c r="D858" s="396">
        <v>55</v>
      </c>
      <c r="E858" s="396">
        <v>51</v>
      </c>
      <c r="F858" s="397">
        <v>0.927272727272727</v>
      </c>
      <c r="G858" s="395">
        <v>20</v>
      </c>
      <c r="H858" s="398">
        <v>0.645161290322581</v>
      </c>
      <c r="I858" s="394">
        <v>21</v>
      </c>
      <c r="J858" s="394">
        <v>21</v>
      </c>
      <c r="K858" s="396">
        <f t="shared" si="63"/>
        <v>-34</v>
      </c>
      <c r="L858" s="411">
        <f t="shared" si="59"/>
        <v>-0.618181818181818</v>
      </c>
      <c r="M858" s="410">
        <f t="shared" si="64"/>
        <v>7</v>
      </c>
    </row>
    <row r="859" s="356" customFormat="1" ht="15.75" spans="1:13">
      <c r="A859" s="392" t="s">
        <v>1766</v>
      </c>
      <c r="B859" s="400" t="s">
        <v>162</v>
      </c>
      <c r="C859" s="395">
        <v>62</v>
      </c>
      <c r="D859" s="396">
        <v>38</v>
      </c>
      <c r="E859" s="396">
        <v>23</v>
      </c>
      <c r="F859" s="397">
        <v>0.605263157894737</v>
      </c>
      <c r="G859" s="395">
        <v>22</v>
      </c>
      <c r="H859" s="398">
        <v>22</v>
      </c>
      <c r="I859" s="394"/>
      <c r="J859" s="394"/>
      <c r="K859" s="396">
        <f t="shared" si="63"/>
        <v>-38</v>
      </c>
      <c r="L859" s="411">
        <f t="shared" si="59"/>
        <v>-1</v>
      </c>
      <c r="M859" s="410">
        <f t="shared" si="64"/>
        <v>7</v>
      </c>
    </row>
    <row r="860" s="356" customFormat="1" ht="15.75" spans="1:13">
      <c r="A860" s="392" t="s">
        <v>1767</v>
      </c>
      <c r="B860" s="400" t="s">
        <v>812</v>
      </c>
      <c r="C860" s="395">
        <v>6</v>
      </c>
      <c r="D860" s="396">
        <v>120</v>
      </c>
      <c r="E860" s="396">
        <v>117</v>
      </c>
      <c r="F860" s="397">
        <v>0.975</v>
      </c>
      <c r="G860" s="395">
        <v>-154</v>
      </c>
      <c r="H860" s="398">
        <v>-0.568265682656827</v>
      </c>
      <c r="I860" s="394">
        <v>10</v>
      </c>
      <c r="J860" s="394">
        <v>10</v>
      </c>
      <c r="K860" s="396">
        <f t="shared" si="63"/>
        <v>-110</v>
      </c>
      <c r="L860" s="411">
        <f t="shared" si="59"/>
        <v>-0.916666666666667</v>
      </c>
      <c r="M860" s="410">
        <f t="shared" si="64"/>
        <v>7</v>
      </c>
    </row>
    <row r="861" s="356" customFormat="1" ht="15.75" spans="1:13">
      <c r="A861" s="401" t="s">
        <v>1768</v>
      </c>
      <c r="B861" s="390" t="s">
        <v>813</v>
      </c>
      <c r="C861" s="391">
        <v>10</v>
      </c>
      <c r="D861" s="391">
        <v>52</v>
      </c>
      <c r="E861" s="391">
        <v>47</v>
      </c>
      <c r="F861" s="387">
        <v>0.903846153846154</v>
      </c>
      <c r="G861" s="391">
        <v>25</v>
      </c>
      <c r="H861" s="388">
        <v>1.13636363636364</v>
      </c>
      <c r="I861" s="391">
        <v>0</v>
      </c>
      <c r="J861" s="391">
        <v>0</v>
      </c>
      <c r="K861" s="386">
        <f t="shared" si="63"/>
        <v>-52</v>
      </c>
      <c r="L861" s="409">
        <f t="shared" si="59"/>
        <v>-1</v>
      </c>
      <c r="M861" s="410">
        <f t="shared" si="64"/>
        <v>5</v>
      </c>
    </row>
    <row r="862" s="356" customFormat="1" ht="15.75" spans="1:13">
      <c r="A862" s="392" t="s">
        <v>1769</v>
      </c>
      <c r="B862" s="400" t="s">
        <v>153</v>
      </c>
      <c r="C862" s="395"/>
      <c r="D862" s="395"/>
      <c r="E862" s="396"/>
      <c r="F862" s="397"/>
      <c r="G862" s="395">
        <v>-3</v>
      </c>
      <c r="H862" s="398">
        <v>-1</v>
      </c>
      <c r="I862" s="394"/>
      <c r="J862" s="394"/>
      <c r="K862" s="396">
        <f t="shared" si="63"/>
        <v>0</v>
      </c>
      <c r="L862" s="411" t="str">
        <f t="shared" si="59"/>
        <v/>
      </c>
      <c r="M862" s="410">
        <f t="shared" si="64"/>
        <v>7</v>
      </c>
    </row>
    <row r="863" s="356" customFormat="1" ht="15.75" spans="1:13">
      <c r="A863" s="392" t="s">
        <v>1770</v>
      </c>
      <c r="B863" s="400" t="s">
        <v>814</v>
      </c>
      <c r="C863" s="395"/>
      <c r="D863" s="395"/>
      <c r="E863" s="396"/>
      <c r="F863" s="397"/>
      <c r="G863" s="395">
        <v>0</v>
      </c>
      <c r="H863" s="398"/>
      <c r="I863" s="394"/>
      <c r="J863" s="394"/>
      <c r="K863" s="396">
        <f t="shared" si="63"/>
        <v>0</v>
      </c>
      <c r="L863" s="411" t="str">
        <f t="shared" si="59"/>
        <v/>
      </c>
      <c r="M863" s="410">
        <f t="shared" si="64"/>
        <v>7</v>
      </c>
    </row>
    <row r="864" s="356" customFormat="1" ht="15.75" spans="1:13">
      <c r="A864" s="392" t="s">
        <v>1771</v>
      </c>
      <c r="B864" s="400" t="s">
        <v>815</v>
      </c>
      <c r="C864" s="395"/>
      <c r="D864" s="395"/>
      <c r="E864" s="396"/>
      <c r="F864" s="397"/>
      <c r="G864" s="395">
        <v>0</v>
      </c>
      <c r="H864" s="398"/>
      <c r="I864" s="394"/>
      <c r="J864" s="394"/>
      <c r="K864" s="396">
        <f t="shared" si="63"/>
        <v>0</v>
      </c>
      <c r="L864" s="411" t="str">
        <f t="shared" ref="L864:L927" si="65">IFERROR(K864/D864,"")</f>
        <v/>
      </c>
      <c r="M864" s="410">
        <f t="shared" si="64"/>
        <v>7</v>
      </c>
    </row>
    <row r="865" s="356" customFormat="1" ht="15.75" spans="1:13">
      <c r="A865" s="392" t="s">
        <v>1772</v>
      </c>
      <c r="B865" s="400" t="s">
        <v>816</v>
      </c>
      <c r="C865" s="395">
        <v>5</v>
      </c>
      <c r="D865" s="395">
        <v>5</v>
      </c>
      <c r="E865" s="396">
        <v>5</v>
      </c>
      <c r="F865" s="397">
        <v>1</v>
      </c>
      <c r="G865" s="395">
        <v>0</v>
      </c>
      <c r="H865" s="398"/>
      <c r="I865" s="394"/>
      <c r="J865" s="394"/>
      <c r="K865" s="396">
        <f t="shared" si="63"/>
        <v>-5</v>
      </c>
      <c r="L865" s="411">
        <f t="shared" si="65"/>
        <v>-1</v>
      </c>
      <c r="M865" s="410">
        <f t="shared" si="64"/>
        <v>7</v>
      </c>
    </row>
    <row r="866" s="356" customFormat="1" ht="15.75" spans="1:13">
      <c r="A866" s="392" t="s">
        <v>1773</v>
      </c>
      <c r="B866" s="400" t="s">
        <v>817</v>
      </c>
      <c r="C866" s="395">
        <v>5</v>
      </c>
      <c r="D866" s="395">
        <v>47</v>
      </c>
      <c r="E866" s="396">
        <v>42</v>
      </c>
      <c r="F866" s="397">
        <v>0.893617021276596</v>
      </c>
      <c r="G866" s="395">
        <v>28</v>
      </c>
      <c r="H866" s="398"/>
      <c r="I866" s="394"/>
      <c r="J866" s="394"/>
      <c r="K866" s="396">
        <f t="shared" si="63"/>
        <v>-47</v>
      </c>
      <c r="L866" s="411">
        <f t="shared" si="65"/>
        <v>-1</v>
      </c>
      <c r="M866" s="410">
        <f t="shared" si="64"/>
        <v>7</v>
      </c>
    </row>
    <row r="867" s="356" customFormat="1" ht="15.75" spans="1:13">
      <c r="A867" s="392" t="s">
        <v>1774</v>
      </c>
      <c r="B867" s="400" t="s">
        <v>818</v>
      </c>
      <c r="C867" s="395"/>
      <c r="D867" s="395"/>
      <c r="E867" s="396"/>
      <c r="F867" s="397"/>
      <c r="G867" s="395">
        <v>0</v>
      </c>
      <c r="H867" s="398" t="e">
        <v>#DIV/0!</v>
      </c>
      <c r="I867" s="394"/>
      <c r="J867" s="394"/>
      <c r="K867" s="396">
        <f t="shared" si="63"/>
        <v>0</v>
      </c>
      <c r="L867" s="411" t="str">
        <f t="shared" si="65"/>
        <v/>
      </c>
      <c r="M867" s="410">
        <f t="shared" si="64"/>
        <v>7</v>
      </c>
    </row>
    <row r="868" s="356" customFormat="1" ht="15.75" spans="1:13">
      <c r="A868" s="401" t="s">
        <v>1775</v>
      </c>
      <c r="B868" s="390" t="s">
        <v>819</v>
      </c>
      <c r="C868" s="413"/>
      <c r="D868" s="386"/>
      <c r="E868" s="386"/>
      <c r="F868" s="387"/>
      <c r="G868" s="391">
        <v>0</v>
      </c>
      <c r="H868" s="388"/>
      <c r="I868" s="413"/>
      <c r="J868" s="413"/>
      <c r="K868" s="386"/>
      <c r="L868" s="409" t="str">
        <f t="shared" si="65"/>
        <v/>
      </c>
      <c r="M868" s="410">
        <f t="shared" si="64"/>
        <v>5</v>
      </c>
    </row>
    <row r="869" s="356" customFormat="1" ht="15.75" spans="1:13">
      <c r="A869" s="417" t="s">
        <v>1776</v>
      </c>
      <c r="B869" s="385" t="s">
        <v>820</v>
      </c>
      <c r="C869" s="386">
        <v>9220</v>
      </c>
      <c r="D869" s="386">
        <v>9570</v>
      </c>
      <c r="E869" s="386">
        <v>9370</v>
      </c>
      <c r="F869" s="387">
        <v>0.979101358411703</v>
      </c>
      <c r="G869" s="391">
        <v>1951</v>
      </c>
      <c r="H869" s="388">
        <v>0.26297344655614</v>
      </c>
      <c r="I869" s="386">
        <v>5339</v>
      </c>
      <c r="J869" s="386">
        <v>215</v>
      </c>
      <c r="K869" s="386">
        <f t="shared" ref="K869:K885" si="66">IFERROR(J869-D869,"")</f>
        <v>-9355</v>
      </c>
      <c r="L869" s="409">
        <f t="shared" si="65"/>
        <v>-0.977533960292581</v>
      </c>
      <c r="M869" s="410">
        <f t="shared" si="64"/>
        <v>3</v>
      </c>
    </row>
    <row r="870" s="356" customFormat="1" ht="15.75" spans="1:13">
      <c r="A870" s="401" t="s">
        <v>1777</v>
      </c>
      <c r="B870" s="390" t="s">
        <v>821</v>
      </c>
      <c r="C870" s="391">
        <v>3206</v>
      </c>
      <c r="D870" s="391">
        <v>4097</v>
      </c>
      <c r="E870" s="391">
        <v>3951</v>
      </c>
      <c r="F870" s="387">
        <v>0.964364168904076</v>
      </c>
      <c r="G870" s="391">
        <v>568</v>
      </c>
      <c r="H870" s="388">
        <v>0.167898315104936</v>
      </c>
      <c r="I870" s="391">
        <v>748</v>
      </c>
      <c r="J870" s="391">
        <v>215</v>
      </c>
      <c r="K870" s="386">
        <f t="shared" si="66"/>
        <v>-3882</v>
      </c>
      <c r="L870" s="409">
        <f t="shared" si="65"/>
        <v>-0.947522577495729</v>
      </c>
      <c r="M870" s="410">
        <f t="shared" si="64"/>
        <v>5</v>
      </c>
    </row>
    <row r="871" s="356" customFormat="1" ht="15.75" spans="1:13">
      <c r="A871" s="392" t="s">
        <v>1778</v>
      </c>
      <c r="B871" s="400" t="s">
        <v>822</v>
      </c>
      <c r="C871" s="395">
        <v>10</v>
      </c>
      <c r="D871" s="395">
        <v>10</v>
      </c>
      <c r="E871" s="396">
        <v>10</v>
      </c>
      <c r="F871" s="397">
        <v>1</v>
      </c>
      <c r="G871" s="395">
        <v>6</v>
      </c>
      <c r="H871" s="398"/>
      <c r="I871" s="394"/>
      <c r="J871" s="394"/>
      <c r="K871" s="396">
        <f t="shared" si="66"/>
        <v>-10</v>
      </c>
      <c r="L871" s="411">
        <f t="shared" si="65"/>
        <v>-1</v>
      </c>
      <c r="M871" s="410">
        <f t="shared" si="64"/>
        <v>7</v>
      </c>
    </row>
    <row r="872" s="356" customFormat="1" ht="15.75" spans="1:13">
      <c r="A872" s="392" t="s">
        <v>1779</v>
      </c>
      <c r="B872" s="400" t="s">
        <v>823</v>
      </c>
      <c r="C872" s="395"/>
      <c r="D872" s="395"/>
      <c r="E872" s="396"/>
      <c r="F872" s="397"/>
      <c r="G872" s="395">
        <v>0</v>
      </c>
      <c r="H872" s="398"/>
      <c r="I872" s="394"/>
      <c r="J872" s="394"/>
      <c r="K872" s="396">
        <f t="shared" si="66"/>
        <v>0</v>
      </c>
      <c r="L872" s="411" t="str">
        <f t="shared" si="65"/>
        <v/>
      </c>
      <c r="M872" s="410">
        <f t="shared" si="64"/>
        <v>7</v>
      </c>
    </row>
    <row r="873" s="356" customFormat="1" ht="15.75" spans="1:13">
      <c r="A873" s="392" t="s">
        <v>1780</v>
      </c>
      <c r="B873" s="400" t="s">
        <v>824</v>
      </c>
      <c r="C873" s="395">
        <v>379</v>
      </c>
      <c r="D873" s="395">
        <v>1263</v>
      </c>
      <c r="E873" s="396">
        <v>1170</v>
      </c>
      <c r="F873" s="397">
        <v>0.926365795724466</v>
      </c>
      <c r="G873" s="395">
        <v>-1587</v>
      </c>
      <c r="H873" s="398">
        <v>-0.575625680087051</v>
      </c>
      <c r="I873" s="394">
        <v>32</v>
      </c>
      <c r="J873" s="394"/>
      <c r="K873" s="396">
        <f t="shared" si="66"/>
        <v>-1263</v>
      </c>
      <c r="L873" s="411">
        <f t="shared" si="65"/>
        <v>-1</v>
      </c>
      <c r="M873" s="410">
        <f t="shared" si="64"/>
        <v>7</v>
      </c>
    </row>
    <row r="874" s="356" customFormat="1" ht="15.75" spans="1:13">
      <c r="A874" s="392" t="s">
        <v>1781</v>
      </c>
      <c r="B874" s="400" t="s">
        <v>825</v>
      </c>
      <c r="C874" s="395"/>
      <c r="D874" s="395"/>
      <c r="E874" s="396"/>
      <c r="F874" s="397"/>
      <c r="G874" s="395">
        <v>0</v>
      </c>
      <c r="H874" s="398"/>
      <c r="I874" s="394"/>
      <c r="J874" s="394"/>
      <c r="K874" s="396">
        <f t="shared" si="66"/>
        <v>0</v>
      </c>
      <c r="L874" s="411" t="str">
        <f t="shared" si="65"/>
        <v/>
      </c>
      <c r="M874" s="410">
        <f t="shared" si="64"/>
        <v>7</v>
      </c>
    </row>
    <row r="875" s="356" customFormat="1" ht="15.75" spans="1:13">
      <c r="A875" s="392" t="s">
        <v>1782</v>
      </c>
      <c r="B875" s="400" t="s">
        <v>826</v>
      </c>
      <c r="C875" s="395">
        <v>99</v>
      </c>
      <c r="D875" s="395">
        <v>488</v>
      </c>
      <c r="E875" s="396">
        <v>467</v>
      </c>
      <c r="F875" s="397">
        <v>0.956967213114754</v>
      </c>
      <c r="G875" s="395">
        <v>324</v>
      </c>
      <c r="H875" s="398">
        <v>2.26573426573427</v>
      </c>
      <c r="I875" s="394">
        <v>92</v>
      </c>
      <c r="J875" s="394"/>
      <c r="K875" s="396">
        <f t="shared" si="66"/>
        <v>-488</v>
      </c>
      <c r="L875" s="411">
        <f t="shared" si="65"/>
        <v>-1</v>
      </c>
      <c r="M875" s="410">
        <f t="shared" si="64"/>
        <v>7</v>
      </c>
    </row>
    <row r="876" s="356" customFormat="1" ht="15.75" spans="1:13">
      <c r="A876" s="392" t="s">
        <v>1783</v>
      </c>
      <c r="B876" s="400" t="s">
        <v>827</v>
      </c>
      <c r="C876" s="395"/>
      <c r="D876" s="395">
        <v>1</v>
      </c>
      <c r="E876" s="396">
        <v>1</v>
      </c>
      <c r="F876" s="397">
        <v>1</v>
      </c>
      <c r="G876" s="395">
        <v>-31</v>
      </c>
      <c r="H876" s="398">
        <v>-0.96875</v>
      </c>
      <c r="I876" s="394">
        <v>3</v>
      </c>
      <c r="J876" s="394">
        <v>3</v>
      </c>
      <c r="K876" s="396">
        <f t="shared" si="66"/>
        <v>2</v>
      </c>
      <c r="L876" s="411">
        <f t="shared" si="65"/>
        <v>2</v>
      </c>
      <c r="M876" s="410">
        <f t="shared" si="64"/>
        <v>7</v>
      </c>
    </row>
    <row r="877" s="356" customFormat="1" ht="15.75" spans="1:13">
      <c r="A877" s="392" t="s">
        <v>1784</v>
      </c>
      <c r="B877" s="400" t="s">
        <v>828</v>
      </c>
      <c r="C877" s="395"/>
      <c r="D877" s="395"/>
      <c r="E877" s="396"/>
      <c r="F877" s="397"/>
      <c r="G877" s="395">
        <v>0</v>
      </c>
      <c r="H877" s="398"/>
      <c r="I877" s="394"/>
      <c r="J877" s="394"/>
      <c r="K877" s="396">
        <f t="shared" si="66"/>
        <v>0</v>
      </c>
      <c r="L877" s="411" t="str">
        <f t="shared" si="65"/>
        <v/>
      </c>
      <c r="M877" s="410">
        <f t="shared" si="64"/>
        <v>7</v>
      </c>
    </row>
    <row r="878" s="356" customFormat="1" ht="15.75" spans="1:13">
      <c r="A878" s="392" t="s">
        <v>1785</v>
      </c>
      <c r="B878" s="400" t="s">
        <v>829</v>
      </c>
      <c r="C878" s="395">
        <v>1817</v>
      </c>
      <c r="D878" s="395">
        <v>692</v>
      </c>
      <c r="E878" s="396">
        <v>685</v>
      </c>
      <c r="F878" s="397">
        <v>0.989884393063584</v>
      </c>
      <c r="G878" s="395">
        <v>281</v>
      </c>
      <c r="H878" s="398">
        <v>0.695544554455445</v>
      </c>
      <c r="I878" s="394">
        <v>621</v>
      </c>
      <c r="J878" s="394">
        <v>212</v>
      </c>
      <c r="K878" s="396">
        <f t="shared" si="66"/>
        <v>-480</v>
      </c>
      <c r="L878" s="411">
        <f t="shared" si="65"/>
        <v>-0.69364161849711</v>
      </c>
      <c r="M878" s="410">
        <f t="shared" si="64"/>
        <v>7</v>
      </c>
    </row>
    <row r="879" s="356" customFormat="1" ht="15.75" spans="1:13">
      <c r="A879" s="392" t="s">
        <v>1786</v>
      </c>
      <c r="B879" s="400" t="s">
        <v>830</v>
      </c>
      <c r="C879" s="395"/>
      <c r="D879" s="395"/>
      <c r="E879" s="396"/>
      <c r="F879" s="397"/>
      <c r="G879" s="395">
        <v>0</v>
      </c>
      <c r="H879" s="398"/>
      <c r="I879" s="394"/>
      <c r="J879" s="394"/>
      <c r="K879" s="396">
        <f t="shared" si="66"/>
        <v>0</v>
      </c>
      <c r="L879" s="411" t="str">
        <f t="shared" si="65"/>
        <v/>
      </c>
      <c r="M879" s="410">
        <f t="shared" si="64"/>
        <v>7</v>
      </c>
    </row>
    <row r="880" s="356" customFormat="1" ht="15.75" spans="1:13">
      <c r="A880" s="392" t="s">
        <v>1787</v>
      </c>
      <c r="B880" s="400" t="s">
        <v>831</v>
      </c>
      <c r="C880" s="395">
        <v>867</v>
      </c>
      <c r="D880" s="395">
        <v>947</v>
      </c>
      <c r="E880" s="396">
        <v>937</v>
      </c>
      <c r="F880" s="397">
        <v>0.989440337909187</v>
      </c>
      <c r="G880" s="395">
        <v>937</v>
      </c>
      <c r="H880" s="388"/>
      <c r="I880" s="394"/>
      <c r="J880" s="394"/>
      <c r="K880" s="396">
        <f t="shared" si="66"/>
        <v>-947</v>
      </c>
      <c r="L880" s="411">
        <f t="shared" si="65"/>
        <v>-1</v>
      </c>
      <c r="M880" s="410">
        <f t="shared" si="64"/>
        <v>7</v>
      </c>
    </row>
    <row r="881" s="356" customFormat="1" ht="15.75" spans="1:13">
      <c r="A881" s="392" t="s">
        <v>1788</v>
      </c>
      <c r="B881" s="400" t="s">
        <v>832</v>
      </c>
      <c r="C881" s="395">
        <v>34</v>
      </c>
      <c r="D881" s="395">
        <v>696</v>
      </c>
      <c r="E881" s="396">
        <v>681</v>
      </c>
      <c r="F881" s="397">
        <v>0.978448275862069</v>
      </c>
      <c r="G881" s="395">
        <v>638</v>
      </c>
      <c r="H881" s="398">
        <v>14.8372093023256</v>
      </c>
      <c r="I881" s="394"/>
      <c r="J881" s="394"/>
      <c r="K881" s="396">
        <f t="shared" si="66"/>
        <v>-696</v>
      </c>
      <c r="L881" s="411">
        <f t="shared" si="65"/>
        <v>-1</v>
      </c>
      <c r="M881" s="410">
        <f t="shared" si="64"/>
        <v>7</v>
      </c>
    </row>
    <row r="882" s="356" customFormat="1" ht="15.75" spans="1:13">
      <c r="A882" s="401" t="s">
        <v>1789</v>
      </c>
      <c r="B882" s="390" t="s">
        <v>833</v>
      </c>
      <c r="C882" s="391">
        <v>6014</v>
      </c>
      <c r="D882" s="391">
        <v>5473</v>
      </c>
      <c r="E882" s="391">
        <v>5419</v>
      </c>
      <c r="F882" s="387">
        <v>0.990133382057373</v>
      </c>
      <c r="G882" s="391">
        <v>1383</v>
      </c>
      <c r="H882" s="388">
        <v>0.342666005946482</v>
      </c>
      <c r="I882" s="391">
        <v>4591</v>
      </c>
      <c r="J882" s="391">
        <v>0</v>
      </c>
      <c r="K882" s="386">
        <f t="shared" si="66"/>
        <v>-5473</v>
      </c>
      <c r="L882" s="409">
        <f t="shared" si="65"/>
        <v>-1</v>
      </c>
      <c r="M882" s="410">
        <f t="shared" si="64"/>
        <v>5</v>
      </c>
    </row>
    <row r="883" s="356" customFormat="1" ht="15.75" spans="1:13">
      <c r="A883" s="392" t="s">
        <v>1790</v>
      </c>
      <c r="B883" s="400" t="s">
        <v>834</v>
      </c>
      <c r="C883" s="395">
        <v>6014</v>
      </c>
      <c r="D883" s="395">
        <v>5473</v>
      </c>
      <c r="E883" s="396">
        <v>5419</v>
      </c>
      <c r="F883" s="397">
        <v>0.990133382057373</v>
      </c>
      <c r="G883" s="395">
        <v>1383</v>
      </c>
      <c r="H883" s="398">
        <v>0.342666005946482</v>
      </c>
      <c r="I883" s="394">
        <v>4591</v>
      </c>
      <c r="J883" s="394"/>
      <c r="K883" s="396">
        <f t="shared" si="66"/>
        <v>-5473</v>
      </c>
      <c r="L883" s="411">
        <f t="shared" si="65"/>
        <v>-1</v>
      </c>
      <c r="M883" s="410">
        <f t="shared" si="64"/>
        <v>7</v>
      </c>
    </row>
    <row r="884" s="356" customFormat="1" ht="15.75" spans="1:13">
      <c r="A884" s="392" t="s">
        <v>1791</v>
      </c>
      <c r="B884" s="400" t="s">
        <v>835</v>
      </c>
      <c r="C884" s="395"/>
      <c r="D884" s="395"/>
      <c r="E884" s="396"/>
      <c r="F884" s="387"/>
      <c r="G884" s="391"/>
      <c r="H884" s="388"/>
      <c r="I884" s="394"/>
      <c r="J884" s="394"/>
      <c r="K884" s="396">
        <f t="shared" si="66"/>
        <v>0</v>
      </c>
      <c r="L884" s="411" t="str">
        <f t="shared" si="65"/>
        <v/>
      </c>
      <c r="M884" s="410">
        <f t="shared" si="64"/>
        <v>7</v>
      </c>
    </row>
    <row r="885" s="356" customFormat="1" ht="15.75" spans="1:13">
      <c r="A885" s="392" t="s">
        <v>1792</v>
      </c>
      <c r="B885" s="400" t="s">
        <v>836</v>
      </c>
      <c r="C885" s="395"/>
      <c r="D885" s="395"/>
      <c r="E885" s="396"/>
      <c r="F885" s="387"/>
      <c r="G885" s="391"/>
      <c r="H885" s="388"/>
      <c r="I885" s="394"/>
      <c r="J885" s="394"/>
      <c r="K885" s="396">
        <f t="shared" si="66"/>
        <v>0</v>
      </c>
      <c r="L885" s="411" t="str">
        <f t="shared" si="65"/>
        <v/>
      </c>
      <c r="M885" s="410">
        <f t="shared" si="64"/>
        <v>7</v>
      </c>
    </row>
    <row r="886" s="356" customFormat="1" ht="15.75" spans="1:13">
      <c r="A886" s="401" t="s">
        <v>1793</v>
      </c>
      <c r="B886" s="390" t="s">
        <v>837</v>
      </c>
      <c r="C886" s="413"/>
      <c r="D886" s="391"/>
      <c r="E886" s="386"/>
      <c r="F886" s="387"/>
      <c r="G886" s="391"/>
      <c r="H886" s="388"/>
      <c r="I886" s="413"/>
      <c r="J886" s="413"/>
      <c r="K886" s="386"/>
      <c r="L886" s="409" t="str">
        <f t="shared" si="65"/>
        <v/>
      </c>
      <c r="M886" s="410">
        <f t="shared" si="64"/>
        <v>5</v>
      </c>
    </row>
    <row r="887" s="356" customFormat="1" ht="15.75" spans="1:13">
      <c r="A887" s="392" t="s">
        <v>1794</v>
      </c>
      <c r="B887" s="400" t="s">
        <v>838</v>
      </c>
      <c r="C887" s="413"/>
      <c r="D887" s="391"/>
      <c r="E887" s="396"/>
      <c r="F887" s="387"/>
      <c r="G887" s="391"/>
      <c r="H887" s="388"/>
      <c r="I887" s="394"/>
      <c r="J887" s="394"/>
      <c r="K887" s="396">
        <f t="shared" ref="K887:K903" si="67">IFERROR(J887-D887,"")</f>
        <v>0</v>
      </c>
      <c r="L887" s="411" t="str">
        <f t="shared" si="65"/>
        <v/>
      </c>
      <c r="M887" s="410">
        <f t="shared" si="64"/>
        <v>7</v>
      </c>
    </row>
    <row r="888" s="356" customFormat="1" ht="15.75" spans="1:13">
      <c r="A888" s="392" t="s">
        <v>1795</v>
      </c>
      <c r="B888" s="400" t="s">
        <v>839</v>
      </c>
      <c r="C888" s="413"/>
      <c r="D888" s="391"/>
      <c r="E888" s="396"/>
      <c r="F888" s="387"/>
      <c r="G888" s="391"/>
      <c r="H888" s="388"/>
      <c r="I888" s="394"/>
      <c r="J888" s="394"/>
      <c r="K888" s="396">
        <f t="shared" si="67"/>
        <v>0</v>
      </c>
      <c r="L888" s="411" t="str">
        <f t="shared" si="65"/>
        <v/>
      </c>
      <c r="M888" s="410">
        <f t="shared" si="64"/>
        <v>7</v>
      </c>
    </row>
    <row r="889" s="356" customFormat="1" ht="15.75" spans="1:13">
      <c r="A889" s="392" t="s">
        <v>1796</v>
      </c>
      <c r="B889" s="400" t="s">
        <v>840</v>
      </c>
      <c r="C889" s="413"/>
      <c r="D889" s="391"/>
      <c r="E889" s="396"/>
      <c r="F889" s="387"/>
      <c r="G889" s="391"/>
      <c r="H889" s="388"/>
      <c r="I889" s="394"/>
      <c r="J889" s="394"/>
      <c r="K889" s="396">
        <f t="shared" si="67"/>
        <v>0</v>
      </c>
      <c r="L889" s="411" t="str">
        <f t="shared" si="65"/>
        <v/>
      </c>
      <c r="M889" s="410">
        <f t="shared" si="64"/>
        <v>7</v>
      </c>
    </row>
    <row r="890" s="356" customFormat="1" ht="15.75" spans="1:13">
      <c r="A890" s="417" t="s">
        <v>1797</v>
      </c>
      <c r="B890" s="385" t="s">
        <v>841</v>
      </c>
      <c r="C890" s="386">
        <v>247</v>
      </c>
      <c r="D890" s="386">
        <v>241</v>
      </c>
      <c r="E890" s="386">
        <v>170</v>
      </c>
      <c r="F890" s="387">
        <v>0.705394190871369</v>
      </c>
      <c r="G890" s="391">
        <v>-30</v>
      </c>
      <c r="H890" s="388">
        <v>-0.15</v>
      </c>
      <c r="I890" s="386">
        <v>106</v>
      </c>
      <c r="J890" s="386">
        <v>0</v>
      </c>
      <c r="K890" s="386">
        <f t="shared" si="67"/>
        <v>-241</v>
      </c>
      <c r="L890" s="409">
        <f t="shared" si="65"/>
        <v>-1</v>
      </c>
      <c r="M890" s="410">
        <f t="shared" si="64"/>
        <v>3</v>
      </c>
    </row>
    <row r="891" s="356" customFormat="1" ht="15.75" spans="1:13">
      <c r="A891" s="401" t="s">
        <v>1798</v>
      </c>
      <c r="B891" s="390" t="s">
        <v>842</v>
      </c>
      <c r="C891" s="391">
        <v>102</v>
      </c>
      <c r="D891" s="391">
        <v>85</v>
      </c>
      <c r="E891" s="391">
        <v>47</v>
      </c>
      <c r="F891" s="387">
        <v>0.552941176470588</v>
      </c>
      <c r="G891" s="391">
        <v>9</v>
      </c>
      <c r="H891" s="388">
        <v>0.236842105263158</v>
      </c>
      <c r="I891" s="391">
        <v>106</v>
      </c>
      <c r="J891" s="391">
        <v>0</v>
      </c>
      <c r="K891" s="386">
        <f t="shared" si="67"/>
        <v>-85</v>
      </c>
      <c r="L891" s="409">
        <f t="shared" si="65"/>
        <v>-1</v>
      </c>
      <c r="M891" s="410">
        <f t="shared" si="64"/>
        <v>5</v>
      </c>
    </row>
    <row r="892" s="356" customFormat="1" ht="15.75" spans="1:13">
      <c r="A892" s="392" t="s">
        <v>1799</v>
      </c>
      <c r="B892" s="400" t="s">
        <v>153</v>
      </c>
      <c r="C892" s="395"/>
      <c r="D892" s="396"/>
      <c r="E892" s="396"/>
      <c r="F892" s="397"/>
      <c r="G892" s="395">
        <v>0</v>
      </c>
      <c r="H892" s="398" t="e">
        <v>#DIV/0!</v>
      </c>
      <c r="I892" s="394"/>
      <c r="J892" s="394"/>
      <c r="K892" s="396">
        <f t="shared" si="67"/>
        <v>0</v>
      </c>
      <c r="L892" s="411" t="str">
        <f t="shared" si="65"/>
        <v/>
      </c>
      <c r="M892" s="410">
        <f t="shared" si="64"/>
        <v>7</v>
      </c>
    </row>
    <row r="893" s="356" customFormat="1" ht="15.75" spans="1:13">
      <c r="A893" s="392" t="s">
        <v>1800</v>
      </c>
      <c r="B893" s="400" t="s">
        <v>154</v>
      </c>
      <c r="C893" s="395"/>
      <c r="D893" s="396"/>
      <c r="E893" s="396"/>
      <c r="F893" s="397"/>
      <c r="G893" s="395">
        <v>-12</v>
      </c>
      <c r="H893" s="398">
        <v>-1</v>
      </c>
      <c r="I893" s="394"/>
      <c r="J893" s="394"/>
      <c r="K893" s="396">
        <f t="shared" si="67"/>
        <v>0</v>
      </c>
      <c r="L893" s="411" t="str">
        <f t="shared" si="65"/>
        <v/>
      </c>
      <c r="M893" s="410">
        <f t="shared" si="64"/>
        <v>7</v>
      </c>
    </row>
    <row r="894" s="356" customFormat="1" ht="15.75" spans="1:13">
      <c r="A894" s="392" t="s">
        <v>1801</v>
      </c>
      <c r="B894" s="400" t="s">
        <v>155</v>
      </c>
      <c r="C894" s="395"/>
      <c r="D894" s="396"/>
      <c r="E894" s="396"/>
      <c r="F894" s="397"/>
      <c r="G894" s="395">
        <v>0</v>
      </c>
      <c r="H894" s="398"/>
      <c r="I894" s="394"/>
      <c r="J894" s="394"/>
      <c r="K894" s="396">
        <f t="shared" si="67"/>
        <v>0</v>
      </c>
      <c r="L894" s="411" t="str">
        <f t="shared" si="65"/>
        <v/>
      </c>
      <c r="M894" s="410">
        <f t="shared" si="64"/>
        <v>7</v>
      </c>
    </row>
    <row r="895" s="356" customFormat="1" ht="15.75" spans="1:13">
      <c r="A895" s="392" t="s">
        <v>1802</v>
      </c>
      <c r="B895" s="400" t="s">
        <v>843</v>
      </c>
      <c r="C895" s="395"/>
      <c r="D895" s="396"/>
      <c r="E895" s="396"/>
      <c r="F895" s="397"/>
      <c r="G895" s="395">
        <v>0</v>
      </c>
      <c r="H895" s="398"/>
      <c r="I895" s="394"/>
      <c r="J895" s="394"/>
      <c r="K895" s="396">
        <f t="shared" si="67"/>
        <v>0</v>
      </c>
      <c r="L895" s="411" t="str">
        <f t="shared" si="65"/>
        <v/>
      </c>
      <c r="M895" s="410">
        <f t="shared" si="64"/>
        <v>7</v>
      </c>
    </row>
    <row r="896" s="356" customFormat="1" ht="15.75" spans="1:13">
      <c r="A896" s="392" t="s">
        <v>1803</v>
      </c>
      <c r="B896" s="400" t="s">
        <v>844</v>
      </c>
      <c r="C896" s="395"/>
      <c r="D896" s="396"/>
      <c r="E896" s="396"/>
      <c r="F896" s="397"/>
      <c r="G896" s="395">
        <v>0</v>
      </c>
      <c r="H896" s="398"/>
      <c r="I896" s="394"/>
      <c r="J896" s="394"/>
      <c r="K896" s="396">
        <f t="shared" si="67"/>
        <v>0</v>
      </c>
      <c r="L896" s="411" t="str">
        <f t="shared" si="65"/>
        <v/>
      </c>
      <c r="M896" s="410">
        <f t="shared" si="64"/>
        <v>7</v>
      </c>
    </row>
    <row r="897" s="356" customFormat="1" ht="15.75" spans="1:13">
      <c r="A897" s="392" t="s">
        <v>1804</v>
      </c>
      <c r="B897" s="400" t="s">
        <v>845</v>
      </c>
      <c r="C897" s="395">
        <v>22</v>
      </c>
      <c r="D897" s="396">
        <v>31</v>
      </c>
      <c r="E897" s="396">
        <v>20</v>
      </c>
      <c r="F897" s="397">
        <v>0.645161290322581</v>
      </c>
      <c r="G897" s="395">
        <v>15</v>
      </c>
      <c r="H897" s="398">
        <v>3</v>
      </c>
      <c r="I897" s="394">
        <v>1</v>
      </c>
      <c r="J897" s="394"/>
      <c r="K897" s="396">
        <f t="shared" si="67"/>
        <v>-31</v>
      </c>
      <c r="L897" s="411">
        <f t="shared" si="65"/>
        <v>-1</v>
      </c>
      <c r="M897" s="410">
        <f t="shared" si="64"/>
        <v>7</v>
      </c>
    </row>
    <row r="898" s="356" customFormat="1" ht="15.75" spans="1:13">
      <c r="A898" s="392" t="s">
        <v>1805</v>
      </c>
      <c r="B898" s="400" t="s">
        <v>846</v>
      </c>
      <c r="C898" s="395"/>
      <c r="D898" s="396"/>
      <c r="E898" s="396"/>
      <c r="F898" s="397"/>
      <c r="G898" s="395"/>
      <c r="H898" s="398"/>
      <c r="I898" s="394">
        <v>95</v>
      </c>
      <c r="J898" s="394"/>
      <c r="K898" s="396">
        <f t="shared" si="67"/>
        <v>0</v>
      </c>
      <c r="L898" s="411" t="str">
        <f t="shared" si="65"/>
        <v/>
      </c>
      <c r="M898" s="410">
        <f t="shared" si="64"/>
        <v>7</v>
      </c>
    </row>
    <row r="899" s="356" customFormat="1" ht="15.75" spans="1:13">
      <c r="A899" s="392" t="s">
        <v>1806</v>
      </c>
      <c r="B899" s="400" t="s">
        <v>162</v>
      </c>
      <c r="C899" s="395">
        <v>29</v>
      </c>
      <c r="D899" s="396">
        <v>28</v>
      </c>
      <c r="E899" s="396">
        <v>26</v>
      </c>
      <c r="F899" s="397">
        <v>0.928571428571429</v>
      </c>
      <c r="G899" s="395">
        <v>8</v>
      </c>
      <c r="H899" s="398">
        <v>0.444444444444444</v>
      </c>
      <c r="I899" s="394"/>
      <c r="J899" s="394"/>
      <c r="K899" s="396">
        <f t="shared" si="67"/>
        <v>-28</v>
      </c>
      <c r="L899" s="411">
        <f t="shared" si="65"/>
        <v>-1</v>
      </c>
      <c r="M899" s="410">
        <f t="shared" si="64"/>
        <v>7</v>
      </c>
    </row>
    <row r="900" s="356" customFormat="1" ht="15.75" spans="1:13">
      <c r="A900" s="392" t="s">
        <v>1807</v>
      </c>
      <c r="B900" s="400" t="s">
        <v>847</v>
      </c>
      <c r="C900" s="395">
        <v>51</v>
      </c>
      <c r="D900" s="396">
        <v>26</v>
      </c>
      <c r="E900" s="396">
        <v>1</v>
      </c>
      <c r="F900" s="397">
        <v>0.0384615384615385</v>
      </c>
      <c r="G900" s="395">
        <v>-2</v>
      </c>
      <c r="H900" s="398">
        <v>-0.666666666666667</v>
      </c>
      <c r="I900" s="394">
        <v>10</v>
      </c>
      <c r="J900" s="394"/>
      <c r="K900" s="396">
        <f t="shared" si="67"/>
        <v>-26</v>
      </c>
      <c r="L900" s="411">
        <f t="shared" si="65"/>
        <v>-1</v>
      </c>
      <c r="M900" s="410">
        <f t="shared" si="64"/>
        <v>7</v>
      </c>
    </row>
    <row r="901" s="356" customFormat="1" ht="15.75" spans="1:13">
      <c r="A901" s="401" t="s">
        <v>1808</v>
      </c>
      <c r="B901" s="414" t="s">
        <v>848</v>
      </c>
      <c r="C901" s="391">
        <v>145</v>
      </c>
      <c r="D901" s="391">
        <v>55</v>
      </c>
      <c r="E901" s="391">
        <v>50</v>
      </c>
      <c r="F901" s="387">
        <v>0.909090909090909</v>
      </c>
      <c r="G901" s="391">
        <v>50</v>
      </c>
      <c r="H901" s="388"/>
      <c r="I901" s="391">
        <v>0</v>
      </c>
      <c r="J901" s="391">
        <v>0</v>
      </c>
      <c r="K901" s="386">
        <f t="shared" si="67"/>
        <v>-55</v>
      </c>
      <c r="L901" s="409">
        <f t="shared" si="65"/>
        <v>-1</v>
      </c>
      <c r="M901" s="410">
        <f t="shared" si="64"/>
        <v>5</v>
      </c>
    </row>
    <row r="902" s="356" customFormat="1" ht="15.75" spans="1:13">
      <c r="A902" s="392" t="s">
        <v>1809</v>
      </c>
      <c r="B902" s="400" t="s">
        <v>849</v>
      </c>
      <c r="C902" s="395">
        <v>50</v>
      </c>
      <c r="D902" s="396">
        <v>55</v>
      </c>
      <c r="E902" s="396">
        <v>50</v>
      </c>
      <c r="F902" s="397">
        <v>0.909090909090909</v>
      </c>
      <c r="G902" s="395">
        <v>50</v>
      </c>
      <c r="H902" s="388"/>
      <c r="I902" s="394"/>
      <c r="J902" s="394"/>
      <c r="K902" s="396">
        <f t="shared" si="67"/>
        <v>-55</v>
      </c>
      <c r="L902" s="411">
        <f t="shared" si="65"/>
        <v>-1</v>
      </c>
      <c r="M902" s="410">
        <f t="shared" si="64"/>
        <v>7</v>
      </c>
    </row>
    <row r="903" s="356" customFormat="1" ht="15.75" spans="1:13">
      <c r="A903" s="392" t="s">
        <v>1810</v>
      </c>
      <c r="B903" s="400" t="s">
        <v>850</v>
      </c>
      <c r="C903" s="395">
        <v>95</v>
      </c>
      <c r="D903" s="396"/>
      <c r="E903" s="396"/>
      <c r="F903" s="397"/>
      <c r="G903" s="395">
        <v>0</v>
      </c>
      <c r="H903" s="388"/>
      <c r="I903" s="394"/>
      <c r="J903" s="394"/>
      <c r="K903" s="396">
        <f t="shared" si="67"/>
        <v>0</v>
      </c>
      <c r="L903" s="411" t="str">
        <f t="shared" si="65"/>
        <v/>
      </c>
      <c r="M903" s="410">
        <f t="shared" si="64"/>
        <v>7</v>
      </c>
    </row>
    <row r="904" s="356" customFormat="1" ht="15.75" spans="1:13">
      <c r="A904" s="401" t="s">
        <v>1811</v>
      </c>
      <c r="B904" s="390" t="s">
        <v>851</v>
      </c>
      <c r="C904" s="413">
        <v>0</v>
      </c>
      <c r="D904" s="413">
        <v>101</v>
      </c>
      <c r="E904" s="413">
        <v>73</v>
      </c>
      <c r="F904" s="387">
        <v>0.722772277227723</v>
      </c>
      <c r="G904" s="391">
        <v>-89</v>
      </c>
      <c r="H904" s="388">
        <v>-0.549382716049383</v>
      </c>
      <c r="I904" s="391">
        <v>0</v>
      </c>
      <c r="J904" s="391">
        <v>0</v>
      </c>
      <c r="K904" s="386"/>
      <c r="L904" s="409">
        <f t="shared" si="65"/>
        <v>0</v>
      </c>
      <c r="M904" s="410">
        <f t="shared" si="64"/>
        <v>5</v>
      </c>
    </row>
    <row r="905" s="356" customFormat="1" ht="15.75" spans="1:13">
      <c r="A905" s="392" t="s">
        <v>1812</v>
      </c>
      <c r="B905" s="400" t="s">
        <v>852</v>
      </c>
      <c r="C905" s="419"/>
      <c r="D905" s="419">
        <v>101</v>
      </c>
      <c r="E905" s="419">
        <v>73</v>
      </c>
      <c r="F905" s="397">
        <v>0.722772277227723</v>
      </c>
      <c r="G905" s="395">
        <v>-89</v>
      </c>
      <c r="H905" s="398"/>
      <c r="I905" s="394"/>
      <c r="J905" s="394"/>
      <c r="K905" s="396">
        <f t="shared" ref="K905:K924" si="68">IFERROR(J905-D905,"")</f>
        <v>-101</v>
      </c>
      <c r="L905" s="411">
        <f t="shared" si="65"/>
        <v>-1</v>
      </c>
      <c r="M905" s="410">
        <f t="shared" si="64"/>
        <v>7</v>
      </c>
    </row>
    <row r="906" s="193" customFormat="1" ht="15.75" spans="1:13">
      <c r="A906" s="392" t="s">
        <v>1813</v>
      </c>
      <c r="B906" s="400" t="s">
        <v>853</v>
      </c>
      <c r="C906" s="419"/>
      <c r="D906" s="396"/>
      <c r="E906" s="396"/>
      <c r="F906" s="387"/>
      <c r="G906" s="395">
        <v>0</v>
      </c>
      <c r="H906" s="398" t="e">
        <v>#DIV/0!</v>
      </c>
      <c r="I906" s="394"/>
      <c r="J906" s="394"/>
      <c r="K906" s="396">
        <f t="shared" si="68"/>
        <v>0</v>
      </c>
      <c r="L906" s="411" t="str">
        <f t="shared" si="65"/>
        <v/>
      </c>
      <c r="M906" s="410">
        <f t="shared" si="64"/>
        <v>7</v>
      </c>
    </row>
    <row r="907" s="356" customFormat="1" ht="15.75" spans="1:13">
      <c r="A907" s="417" t="s">
        <v>1814</v>
      </c>
      <c r="B907" s="385" t="s">
        <v>854</v>
      </c>
      <c r="C907" s="427">
        <v>2661</v>
      </c>
      <c r="D907" s="427">
        <v>3975</v>
      </c>
      <c r="E907" s="427">
        <v>3690</v>
      </c>
      <c r="F907" s="387">
        <v>0.928301886792453</v>
      </c>
      <c r="G907" s="391">
        <v>2057</v>
      </c>
      <c r="H907" s="388">
        <v>1.25964482547459</v>
      </c>
      <c r="I907" s="427">
        <v>1651</v>
      </c>
      <c r="J907" s="427">
        <v>357</v>
      </c>
      <c r="K907" s="386">
        <f t="shared" si="68"/>
        <v>-3618</v>
      </c>
      <c r="L907" s="409">
        <f t="shared" si="65"/>
        <v>-0.910188679245283</v>
      </c>
      <c r="M907" s="410">
        <f t="shared" si="64"/>
        <v>3</v>
      </c>
    </row>
    <row r="908" s="356" customFormat="1" ht="15.75" spans="1:13">
      <c r="A908" s="401" t="s">
        <v>1815</v>
      </c>
      <c r="B908" s="414" t="s">
        <v>855</v>
      </c>
      <c r="C908" s="413">
        <v>426</v>
      </c>
      <c r="D908" s="413">
        <v>509</v>
      </c>
      <c r="E908" s="413">
        <v>450</v>
      </c>
      <c r="F908" s="387">
        <v>0.884086444007859</v>
      </c>
      <c r="G908" s="391">
        <v>189</v>
      </c>
      <c r="H908" s="388">
        <v>0.724137931034483</v>
      </c>
      <c r="I908" s="413">
        <v>461</v>
      </c>
      <c r="J908" s="413">
        <v>0</v>
      </c>
      <c r="K908" s="386">
        <f t="shared" si="68"/>
        <v>-509</v>
      </c>
      <c r="L908" s="409">
        <f t="shared" si="65"/>
        <v>-1</v>
      </c>
      <c r="M908" s="410">
        <f t="shared" si="64"/>
        <v>5</v>
      </c>
    </row>
    <row r="909" s="356" customFormat="1" ht="15.75" spans="1:13">
      <c r="A909" s="392" t="s">
        <v>1816</v>
      </c>
      <c r="B909" s="400" t="s">
        <v>153</v>
      </c>
      <c r="C909" s="419">
        <v>278</v>
      </c>
      <c r="D909" s="396">
        <v>292</v>
      </c>
      <c r="E909" s="396">
        <v>280</v>
      </c>
      <c r="F909" s="397">
        <v>0.958904109589041</v>
      </c>
      <c r="G909" s="395">
        <v>97</v>
      </c>
      <c r="H909" s="398">
        <v>0.530054644808743</v>
      </c>
      <c r="I909" s="394">
        <v>267</v>
      </c>
      <c r="J909" s="394"/>
      <c r="K909" s="396">
        <f t="shared" si="68"/>
        <v>-292</v>
      </c>
      <c r="L909" s="411">
        <f t="shared" si="65"/>
        <v>-1</v>
      </c>
      <c r="M909" s="410">
        <f t="shared" si="64"/>
        <v>7</v>
      </c>
    </row>
    <row r="910" s="356" customFormat="1" ht="15.75" spans="1:13">
      <c r="A910" s="392" t="s">
        <v>1817</v>
      </c>
      <c r="B910" s="400" t="s">
        <v>154</v>
      </c>
      <c r="C910" s="419">
        <v>3</v>
      </c>
      <c r="D910" s="396">
        <v>8</v>
      </c>
      <c r="E910" s="396">
        <v>8</v>
      </c>
      <c r="F910" s="397">
        <v>1</v>
      </c>
      <c r="G910" s="395">
        <v>8</v>
      </c>
      <c r="H910" s="398"/>
      <c r="I910" s="394">
        <v>18</v>
      </c>
      <c r="J910" s="394"/>
      <c r="K910" s="396">
        <f t="shared" si="68"/>
        <v>-8</v>
      </c>
      <c r="L910" s="411">
        <f t="shared" si="65"/>
        <v>-1</v>
      </c>
      <c r="M910" s="410">
        <f t="shared" si="64"/>
        <v>7</v>
      </c>
    </row>
    <row r="911" s="356" customFormat="1" ht="15.75" spans="1:13">
      <c r="A911" s="392" t="s">
        <v>1818</v>
      </c>
      <c r="B911" s="400" t="s">
        <v>155</v>
      </c>
      <c r="C911" s="419"/>
      <c r="D911" s="396"/>
      <c r="E911" s="396"/>
      <c r="F911" s="397"/>
      <c r="G911" s="395">
        <v>0</v>
      </c>
      <c r="H911" s="398"/>
      <c r="I911" s="394"/>
      <c r="J911" s="394"/>
      <c r="K911" s="396">
        <f t="shared" si="68"/>
        <v>0</v>
      </c>
      <c r="L911" s="411" t="str">
        <f t="shared" si="65"/>
        <v/>
      </c>
      <c r="M911" s="410">
        <f t="shared" si="64"/>
        <v>7</v>
      </c>
    </row>
    <row r="912" s="356" customFormat="1" ht="15.75" spans="1:13">
      <c r="A912" s="392" t="s">
        <v>1819</v>
      </c>
      <c r="B912" s="400" t="s">
        <v>856</v>
      </c>
      <c r="C912" s="419"/>
      <c r="D912" s="396"/>
      <c r="E912" s="396"/>
      <c r="F912" s="397"/>
      <c r="G912" s="395">
        <v>0</v>
      </c>
      <c r="H912" s="398" t="e">
        <v>#DIV/0!</v>
      </c>
      <c r="I912" s="394"/>
      <c r="J912" s="394"/>
      <c r="K912" s="396">
        <f t="shared" si="68"/>
        <v>0</v>
      </c>
      <c r="L912" s="411" t="str">
        <f t="shared" si="65"/>
        <v/>
      </c>
      <c r="M912" s="410">
        <f t="shared" si="64"/>
        <v>7</v>
      </c>
    </row>
    <row r="913" s="356" customFormat="1" ht="15.75" spans="1:13">
      <c r="A913" s="392" t="s">
        <v>1820</v>
      </c>
      <c r="B913" s="400" t="s">
        <v>857</v>
      </c>
      <c r="C913" s="419"/>
      <c r="D913" s="396"/>
      <c r="E913" s="396"/>
      <c r="F913" s="397"/>
      <c r="G913" s="395">
        <v>0</v>
      </c>
      <c r="H913" s="398"/>
      <c r="I913" s="394"/>
      <c r="J913" s="394"/>
      <c r="K913" s="396">
        <f t="shared" si="68"/>
        <v>0</v>
      </c>
      <c r="L913" s="411" t="str">
        <f t="shared" si="65"/>
        <v/>
      </c>
      <c r="M913" s="410">
        <f t="shared" si="64"/>
        <v>7</v>
      </c>
    </row>
    <row r="914" s="356" customFormat="1" ht="15.75" spans="1:13">
      <c r="A914" s="392" t="s">
        <v>1821</v>
      </c>
      <c r="B914" s="400" t="s">
        <v>858</v>
      </c>
      <c r="C914" s="419">
        <v>12</v>
      </c>
      <c r="D914" s="396">
        <v>12</v>
      </c>
      <c r="E914" s="396">
        <v>12</v>
      </c>
      <c r="F914" s="397">
        <v>1</v>
      </c>
      <c r="G914" s="395">
        <v>-3</v>
      </c>
      <c r="H914" s="398">
        <v>-0.2</v>
      </c>
      <c r="I914" s="394"/>
      <c r="J914" s="394"/>
      <c r="K914" s="396">
        <f t="shared" si="68"/>
        <v>-12</v>
      </c>
      <c r="L914" s="411">
        <f t="shared" si="65"/>
        <v>-1</v>
      </c>
      <c r="M914" s="410">
        <f t="shared" si="64"/>
        <v>7</v>
      </c>
    </row>
    <row r="915" s="356" customFormat="1" ht="15.75" spans="1:13">
      <c r="A915" s="392" t="s">
        <v>1822</v>
      </c>
      <c r="B915" s="400" t="s">
        <v>859</v>
      </c>
      <c r="C915" s="419"/>
      <c r="D915" s="396"/>
      <c r="E915" s="396"/>
      <c r="F915" s="397"/>
      <c r="G915" s="395">
        <v>0</v>
      </c>
      <c r="H915" s="398"/>
      <c r="I915" s="394"/>
      <c r="J915" s="394"/>
      <c r="K915" s="396">
        <f t="shared" si="68"/>
        <v>0</v>
      </c>
      <c r="L915" s="411" t="str">
        <f t="shared" si="65"/>
        <v/>
      </c>
      <c r="M915" s="410">
        <f t="shared" si="64"/>
        <v>7</v>
      </c>
    </row>
    <row r="916" s="356" customFormat="1" ht="15.75" spans="1:13">
      <c r="A916" s="392" t="s">
        <v>1823</v>
      </c>
      <c r="B916" s="400" t="s">
        <v>860</v>
      </c>
      <c r="C916" s="419"/>
      <c r="D916" s="396"/>
      <c r="E916" s="396"/>
      <c r="F916" s="397"/>
      <c r="G916" s="395">
        <v>0</v>
      </c>
      <c r="H916" s="398"/>
      <c r="I916" s="394"/>
      <c r="J916" s="394"/>
      <c r="K916" s="396">
        <f t="shared" si="68"/>
        <v>0</v>
      </c>
      <c r="L916" s="411" t="str">
        <f t="shared" si="65"/>
        <v/>
      </c>
      <c r="M916" s="410">
        <f t="shared" si="64"/>
        <v>7</v>
      </c>
    </row>
    <row r="917" s="356" customFormat="1" ht="15.75" spans="1:13">
      <c r="A917" s="392" t="s">
        <v>1824</v>
      </c>
      <c r="B917" s="400" t="s">
        <v>162</v>
      </c>
      <c r="C917" s="419"/>
      <c r="D917" s="396"/>
      <c r="E917" s="396"/>
      <c r="F917" s="397"/>
      <c r="G917" s="395">
        <v>0</v>
      </c>
      <c r="H917" s="398"/>
      <c r="I917" s="394">
        <v>38</v>
      </c>
      <c r="J917" s="394"/>
      <c r="K917" s="396">
        <f t="shared" si="68"/>
        <v>0</v>
      </c>
      <c r="L917" s="411" t="str">
        <f t="shared" si="65"/>
        <v/>
      </c>
      <c r="M917" s="410">
        <f t="shared" si="64"/>
        <v>7</v>
      </c>
    </row>
    <row r="918" s="356" customFormat="1" ht="15.75" spans="1:13">
      <c r="A918" s="392" t="s">
        <v>1825</v>
      </c>
      <c r="B918" s="400" t="s">
        <v>861</v>
      </c>
      <c r="C918" s="419">
        <v>133</v>
      </c>
      <c r="D918" s="396">
        <v>197</v>
      </c>
      <c r="E918" s="396">
        <v>150</v>
      </c>
      <c r="F918" s="397">
        <v>0.761421319796954</v>
      </c>
      <c r="G918" s="395">
        <v>87</v>
      </c>
      <c r="H918" s="398">
        <v>1.38095238095238</v>
      </c>
      <c r="I918" s="394">
        <v>138</v>
      </c>
      <c r="J918" s="394"/>
      <c r="K918" s="396">
        <f t="shared" si="68"/>
        <v>-197</v>
      </c>
      <c r="L918" s="411">
        <f t="shared" si="65"/>
        <v>-1</v>
      </c>
      <c r="M918" s="410">
        <f t="shared" si="64"/>
        <v>7</v>
      </c>
    </row>
    <row r="919" s="356" customFormat="1" ht="15.75" spans="1:13">
      <c r="A919" s="401" t="s">
        <v>1826</v>
      </c>
      <c r="B919" s="414" t="s">
        <v>862</v>
      </c>
      <c r="C919" s="413">
        <v>583</v>
      </c>
      <c r="D919" s="413">
        <v>593</v>
      </c>
      <c r="E919" s="413">
        <v>522</v>
      </c>
      <c r="F919" s="387">
        <v>0.88026981450253</v>
      </c>
      <c r="G919" s="391">
        <v>-46</v>
      </c>
      <c r="H919" s="388">
        <v>-0.0809859154929577</v>
      </c>
      <c r="I919" s="413">
        <v>498</v>
      </c>
      <c r="J919" s="413">
        <v>0</v>
      </c>
      <c r="K919" s="386">
        <f t="shared" si="68"/>
        <v>-593</v>
      </c>
      <c r="L919" s="409">
        <f t="shared" si="65"/>
        <v>-1</v>
      </c>
      <c r="M919" s="410">
        <f t="shared" si="64"/>
        <v>5</v>
      </c>
    </row>
    <row r="920" s="356" customFormat="1" ht="15.75" spans="1:13">
      <c r="A920" s="392" t="s">
        <v>1827</v>
      </c>
      <c r="B920" s="400" t="s">
        <v>153</v>
      </c>
      <c r="C920" s="419">
        <v>248</v>
      </c>
      <c r="D920" s="396">
        <v>178</v>
      </c>
      <c r="E920" s="396">
        <v>144</v>
      </c>
      <c r="F920" s="397">
        <v>0.808988764044944</v>
      </c>
      <c r="G920" s="395">
        <v>8</v>
      </c>
      <c r="H920" s="398">
        <v>0.0588235294117647</v>
      </c>
      <c r="I920" s="394">
        <v>248</v>
      </c>
      <c r="J920" s="394"/>
      <c r="K920" s="396">
        <f t="shared" si="68"/>
        <v>-178</v>
      </c>
      <c r="L920" s="411">
        <f t="shared" si="65"/>
        <v>-1</v>
      </c>
      <c r="M920" s="410">
        <f t="shared" ref="M920:M974" si="69">LEN(A920)</f>
        <v>7</v>
      </c>
    </row>
    <row r="921" s="356" customFormat="1" ht="15.75" spans="1:13">
      <c r="A921" s="392" t="s">
        <v>1828</v>
      </c>
      <c r="B921" s="400" t="s">
        <v>154</v>
      </c>
      <c r="C921" s="419">
        <v>35</v>
      </c>
      <c r="D921" s="396">
        <v>38</v>
      </c>
      <c r="E921" s="396">
        <v>34</v>
      </c>
      <c r="F921" s="397">
        <v>0.894736842105263</v>
      </c>
      <c r="G921" s="395">
        <v>34</v>
      </c>
      <c r="H921" s="398"/>
      <c r="I921" s="394">
        <v>44</v>
      </c>
      <c r="J921" s="394"/>
      <c r="K921" s="396">
        <f t="shared" si="68"/>
        <v>-38</v>
      </c>
      <c r="L921" s="411">
        <f t="shared" si="65"/>
        <v>-1</v>
      </c>
      <c r="M921" s="410">
        <f t="shared" si="69"/>
        <v>7</v>
      </c>
    </row>
    <row r="922" s="356" customFormat="1" ht="15.75" spans="1:13">
      <c r="A922" s="392" t="s">
        <v>1829</v>
      </c>
      <c r="B922" s="400" t="s">
        <v>155</v>
      </c>
      <c r="C922" s="419"/>
      <c r="D922" s="396"/>
      <c r="E922" s="396"/>
      <c r="F922" s="397"/>
      <c r="G922" s="395">
        <v>0</v>
      </c>
      <c r="H922" s="398"/>
      <c r="I922" s="394"/>
      <c r="J922" s="394"/>
      <c r="K922" s="396">
        <f t="shared" si="68"/>
        <v>0</v>
      </c>
      <c r="L922" s="411" t="str">
        <f t="shared" si="65"/>
        <v/>
      </c>
      <c r="M922" s="410">
        <f t="shared" si="69"/>
        <v>7</v>
      </c>
    </row>
    <row r="923" s="356" customFormat="1" ht="15.75" spans="1:13">
      <c r="A923" s="392" t="s">
        <v>1830</v>
      </c>
      <c r="B923" s="400" t="s">
        <v>863</v>
      </c>
      <c r="C923" s="419">
        <v>50</v>
      </c>
      <c r="D923" s="396">
        <v>51</v>
      </c>
      <c r="E923" s="396">
        <v>50</v>
      </c>
      <c r="F923" s="397">
        <v>0.980392156862745</v>
      </c>
      <c r="G923" s="395">
        <v>17</v>
      </c>
      <c r="H923" s="398">
        <v>0.515151515151515</v>
      </c>
      <c r="I923" s="394"/>
      <c r="J923" s="394"/>
      <c r="K923" s="396">
        <f t="shared" si="68"/>
        <v>-51</v>
      </c>
      <c r="L923" s="411">
        <f t="shared" si="65"/>
        <v>-1</v>
      </c>
      <c r="M923" s="410">
        <f t="shared" si="69"/>
        <v>7</v>
      </c>
    </row>
    <row r="924" s="356" customFormat="1" ht="15.75" spans="1:13">
      <c r="A924" s="392" t="s">
        <v>1831</v>
      </c>
      <c r="B924" s="400" t="s">
        <v>864</v>
      </c>
      <c r="C924" s="419">
        <v>250</v>
      </c>
      <c r="D924" s="396">
        <v>326</v>
      </c>
      <c r="E924" s="396">
        <v>294</v>
      </c>
      <c r="F924" s="397">
        <v>0.901840490797546</v>
      </c>
      <c r="G924" s="395">
        <v>-105</v>
      </c>
      <c r="H924" s="398">
        <v>-0.263157894736842</v>
      </c>
      <c r="I924" s="394">
        <v>206</v>
      </c>
      <c r="J924" s="394"/>
      <c r="K924" s="396">
        <f t="shared" si="68"/>
        <v>-326</v>
      </c>
      <c r="L924" s="411">
        <f t="shared" si="65"/>
        <v>-1</v>
      </c>
      <c r="M924" s="410">
        <f t="shared" si="69"/>
        <v>7</v>
      </c>
    </row>
    <row r="925" s="356" customFormat="1" ht="15.75" spans="1:13">
      <c r="A925" s="401" t="s">
        <v>1832</v>
      </c>
      <c r="B925" s="414" t="s">
        <v>865</v>
      </c>
      <c r="C925" s="419"/>
      <c r="D925" s="396"/>
      <c r="E925" s="396"/>
      <c r="F925" s="397"/>
      <c r="G925" s="395">
        <v>0</v>
      </c>
      <c r="H925" s="388"/>
      <c r="I925" s="419"/>
      <c r="J925" s="419"/>
      <c r="K925" s="386"/>
      <c r="L925" s="409" t="str">
        <f t="shared" si="65"/>
        <v/>
      </c>
      <c r="M925" s="410">
        <f t="shared" si="69"/>
        <v>5</v>
      </c>
    </row>
    <row r="926" s="356" customFormat="1" ht="15.75" spans="1:13">
      <c r="A926" s="401" t="s">
        <v>1833</v>
      </c>
      <c r="B926" s="414" t="s">
        <v>866</v>
      </c>
      <c r="C926" s="413">
        <v>19</v>
      </c>
      <c r="D926" s="413">
        <v>23</v>
      </c>
      <c r="E926" s="413">
        <v>19</v>
      </c>
      <c r="F926" s="387">
        <v>0.826086956521739</v>
      </c>
      <c r="G926" s="391">
        <v>-55</v>
      </c>
      <c r="H926" s="388">
        <v>-0.743243243243243</v>
      </c>
      <c r="I926" s="413">
        <v>2</v>
      </c>
      <c r="J926" s="413">
        <v>0</v>
      </c>
      <c r="K926" s="386">
        <f t="shared" ref="K926:K953" si="70">IFERROR(J926-D926,"")</f>
        <v>-23</v>
      </c>
      <c r="L926" s="409">
        <f t="shared" si="65"/>
        <v>-1</v>
      </c>
      <c r="M926" s="410">
        <f t="shared" si="69"/>
        <v>5</v>
      </c>
    </row>
    <row r="927" s="356" customFormat="1" ht="15.75" spans="1:13">
      <c r="A927" s="392" t="s">
        <v>1834</v>
      </c>
      <c r="B927" s="400" t="s">
        <v>153</v>
      </c>
      <c r="C927" s="419">
        <v>0</v>
      </c>
      <c r="D927" s="396"/>
      <c r="E927" s="396"/>
      <c r="F927" s="397"/>
      <c r="G927" s="395">
        <v>-50</v>
      </c>
      <c r="H927" s="398">
        <v>-1</v>
      </c>
      <c r="I927" s="394"/>
      <c r="J927" s="394"/>
      <c r="K927" s="396">
        <f t="shared" si="70"/>
        <v>0</v>
      </c>
      <c r="L927" s="411" t="str">
        <f t="shared" si="65"/>
        <v/>
      </c>
      <c r="M927" s="410">
        <f t="shared" si="69"/>
        <v>7</v>
      </c>
    </row>
    <row r="928" s="356" customFormat="1" ht="15.75" spans="1:13">
      <c r="A928" s="392" t="s">
        <v>1835</v>
      </c>
      <c r="B928" s="400" t="s">
        <v>154</v>
      </c>
      <c r="C928" s="419">
        <v>2</v>
      </c>
      <c r="D928" s="396">
        <v>2</v>
      </c>
      <c r="E928" s="396">
        <v>2</v>
      </c>
      <c r="F928" s="397">
        <v>1</v>
      </c>
      <c r="G928" s="395">
        <v>-2</v>
      </c>
      <c r="H928" s="398"/>
      <c r="I928" s="394"/>
      <c r="J928" s="394"/>
      <c r="K928" s="396">
        <f t="shared" si="70"/>
        <v>-2</v>
      </c>
      <c r="L928" s="411">
        <f t="shared" ref="L928:L974" si="71">IFERROR(K928/D928,"")</f>
        <v>-1</v>
      </c>
      <c r="M928" s="410">
        <f t="shared" si="69"/>
        <v>7</v>
      </c>
    </row>
    <row r="929" s="356" customFormat="1" ht="15.75" spans="1:13">
      <c r="A929" s="392" t="s">
        <v>1836</v>
      </c>
      <c r="B929" s="400" t="s">
        <v>155</v>
      </c>
      <c r="C929" s="419"/>
      <c r="D929" s="396"/>
      <c r="E929" s="396"/>
      <c r="F929" s="397"/>
      <c r="G929" s="395">
        <v>0</v>
      </c>
      <c r="H929" s="398"/>
      <c r="I929" s="394"/>
      <c r="J929" s="394"/>
      <c r="K929" s="396">
        <f t="shared" si="70"/>
        <v>0</v>
      </c>
      <c r="L929" s="411" t="str">
        <f t="shared" si="71"/>
        <v/>
      </c>
      <c r="M929" s="410">
        <f t="shared" si="69"/>
        <v>7</v>
      </c>
    </row>
    <row r="930" s="356" customFormat="1" ht="15.75" spans="1:13">
      <c r="A930" s="392" t="s">
        <v>1837</v>
      </c>
      <c r="B930" s="400" t="s">
        <v>867</v>
      </c>
      <c r="C930" s="419"/>
      <c r="D930" s="396">
        <v>1</v>
      </c>
      <c r="E930" s="396">
        <v>1</v>
      </c>
      <c r="F930" s="397">
        <v>1</v>
      </c>
      <c r="G930" s="395">
        <v>1</v>
      </c>
      <c r="H930" s="398"/>
      <c r="I930" s="394"/>
      <c r="J930" s="394"/>
      <c r="K930" s="396">
        <f t="shared" si="70"/>
        <v>-1</v>
      </c>
      <c r="L930" s="411">
        <f t="shared" si="71"/>
        <v>-1</v>
      </c>
      <c r="M930" s="410">
        <f t="shared" si="69"/>
        <v>7</v>
      </c>
    </row>
    <row r="931" s="356" customFormat="1" ht="15.75" spans="1:13">
      <c r="A931" s="392" t="s">
        <v>1838</v>
      </c>
      <c r="B931" s="400" t="s">
        <v>868</v>
      </c>
      <c r="C931" s="419">
        <v>7</v>
      </c>
      <c r="D931" s="396">
        <v>8</v>
      </c>
      <c r="E931" s="396">
        <v>6</v>
      </c>
      <c r="F931" s="397">
        <v>0.75</v>
      </c>
      <c r="G931" s="395">
        <v>-3</v>
      </c>
      <c r="H931" s="398">
        <v>-0.333333333333333</v>
      </c>
      <c r="I931" s="394"/>
      <c r="J931" s="394"/>
      <c r="K931" s="396">
        <f t="shared" si="70"/>
        <v>-8</v>
      </c>
      <c r="L931" s="411">
        <f t="shared" si="71"/>
        <v>-1</v>
      </c>
      <c r="M931" s="410">
        <f t="shared" si="69"/>
        <v>7</v>
      </c>
    </row>
    <row r="932" s="356" customFormat="1" ht="15.75" spans="1:13">
      <c r="A932" s="392" t="s">
        <v>1839</v>
      </c>
      <c r="B932" s="400" t="s">
        <v>869</v>
      </c>
      <c r="C932" s="419"/>
      <c r="D932" s="396"/>
      <c r="E932" s="396"/>
      <c r="F932" s="397"/>
      <c r="G932" s="395">
        <v>0</v>
      </c>
      <c r="H932" s="398"/>
      <c r="I932" s="394"/>
      <c r="J932" s="394"/>
      <c r="K932" s="396">
        <f t="shared" si="70"/>
        <v>0</v>
      </c>
      <c r="L932" s="411" t="str">
        <f t="shared" si="71"/>
        <v/>
      </c>
      <c r="M932" s="410">
        <f t="shared" si="69"/>
        <v>7</v>
      </c>
    </row>
    <row r="933" s="356" customFormat="1" ht="15.75" spans="1:13">
      <c r="A933" s="392" t="s">
        <v>1840</v>
      </c>
      <c r="B933" s="400" t="s">
        <v>870</v>
      </c>
      <c r="C933" s="419"/>
      <c r="D933" s="396"/>
      <c r="E933" s="396"/>
      <c r="F933" s="397"/>
      <c r="G933" s="395">
        <v>0</v>
      </c>
      <c r="H933" s="398" t="e">
        <v>#DIV/0!</v>
      </c>
      <c r="I933" s="394"/>
      <c r="J933" s="394"/>
      <c r="K933" s="396">
        <f t="shared" si="70"/>
        <v>0</v>
      </c>
      <c r="L933" s="411" t="str">
        <f t="shared" si="71"/>
        <v/>
      </c>
      <c r="M933" s="410">
        <f t="shared" si="69"/>
        <v>7</v>
      </c>
    </row>
    <row r="934" s="356" customFormat="1" ht="15.75" spans="1:13">
      <c r="A934" s="392" t="s">
        <v>1841</v>
      </c>
      <c r="B934" s="400" t="s">
        <v>871</v>
      </c>
      <c r="C934" s="419"/>
      <c r="D934" s="396"/>
      <c r="E934" s="396"/>
      <c r="F934" s="397"/>
      <c r="G934" s="395">
        <v>0</v>
      </c>
      <c r="H934" s="398"/>
      <c r="I934" s="394"/>
      <c r="J934" s="394"/>
      <c r="K934" s="396">
        <f t="shared" si="70"/>
        <v>0</v>
      </c>
      <c r="L934" s="411" t="str">
        <f t="shared" si="71"/>
        <v/>
      </c>
      <c r="M934" s="410">
        <f t="shared" si="69"/>
        <v>7</v>
      </c>
    </row>
    <row r="935" s="356" customFormat="1" ht="15.75" spans="1:13">
      <c r="A935" s="392" t="s">
        <v>1842</v>
      </c>
      <c r="B935" s="400" t="s">
        <v>872</v>
      </c>
      <c r="C935" s="419">
        <v>8</v>
      </c>
      <c r="D935" s="396">
        <v>9</v>
      </c>
      <c r="E935" s="396">
        <v>8</v>
      </c>
      <c r="F935" s="397">
        <v>0.888888888888889</v>
      </c>
      <c r="G935" s="395">
        <v>1</v>
      </c>
      <c r="H935" s="398">
        <v>0.142857142857143</v>
      </c>
      <c r="I935" s="394">
        <v>2</v>
      </c>
      <c r="J935" s="394"/>
      <c r="K935" s="396">
        <f t="shared" si="70"/>
        <v>-9</v>
      </c>
      <c r="L935" s="411">
        <f t="shared" si="71"/>
        <v>-1</v>
      </c>
      <c r="M935" s="410">
        <f t="shared" si="69"/>
        <v>7</v>
      </c>
    </row>
    <row r="936" s="356" customFormat="1" ht="15.75" spans="1:13">
      <c r="A936" s="392" t="s">
        <v>1843</v>
      </c>
      <c r="B936" s="400" t="s">
        <v>873</v>
      </c>
      <c r="C936" s="419"/>
      <c r="D936" s="396"/>
      <c r="E936" s="396"/>
      <c r="F936" s="397"/>
      <c r="G936" s="395">
        <v>0</v>
      </c>
      <c r="H936" s="398"/>
      <c r="I936" s="394"/>
      <c r="J936" s="394"/>
      <c r="K936" s="396">
        <f t="shared" si="70"/>
        <v>0</v>
      </c>
      <c r="L936" s="411" t="str">
        <f t="shared" si="71"/>
        <v/>
      </c>
      <c r="M936" s="410">
        <f t="shared" si="69"/>
        <v>7</v>
      </c>
    </row>
    <row r="937" s="356" customFormat="1" ht="15.75" spans="1:13">
      <c r="A937" s="392" t="s">
        <v>1844</v>
      </c>
      <c r="B937" s="400" t="s">
        <v>874</v>
      </c>
      <c r="C937" s="419"/>
      <c r="D937" s="396"/>
      <c r="E937" s="396"/>
      <c r="F937" s="397"/>
      <c r="G937" s="395">
        <v>0</v>
      </c>
      <c r="H937" s="388"/>
      <c r="I937" s="394"/>
      <c r="J937" s="394"/>
      <c r="K937" s="396">
        <f t="shared" si="70"/>
        <v>0</v>
      </c>
      <c r="L937" s="411" t="str">
        <f t="shared" si="71"/>
        <v/>
      </c>
      <c r="M937" s="410">
        <f t="shared" si="69"/>
        <v>7</v>
      </c>
    </row>
    <row r="938" s="356" customFormat="1" ht="15.75" spans="1:13">
      <c r="A938" s="392" t="s">
        <v>1845</v>
      </c>
      <c r="B938" s="400" t="s">
        <v>875</v>
      </c>
      <c r="C938" s="419">
        <v>2</v>
      </c>
      <c r="D938" s="396">
        <v>3</v>
      </c>
      <c r="E938" s="396">
        <v>2</v>
      </c>
      <c r="F938" s="397">
        <v>0.666666666666667</v>
      </c>
      <c r="G938" s="395">
        <v>-2</v>
      </c>
      <c r="H938" s="398">
        <v>-0.5</v>
      </c>
      <c r="I938" s="394"/>
      <c r="J938" s="394"/>
      <c r="K938" s="396">
        <f t="shared" si="70"/>
        <v>-3</v>
      </c>
      <c r="L938" s="411">
        <f t="shared" si="71"/>
        <v>-1</v>
      </c>
      <c r="M938" s="410">
        <f t="shared" si="69"/>
        <v>7</v>
      </c>
    </row>
    <row r="939" s="356" customFormat="1" ht="15.75" spans="1:13">
      <c r="A939" s="401" t="s">
        <v>1846</v>
      </c>
      <c r="B939" s="414" t="s">
        <v>876</v>
      </c>
      <c r="C939" s="413">
        <v>106</v>
      </c>
      <c r="D939" s="413">
        <v>151</v>
      </c>
      <c r="E939" s="413">
        <v>133</v>
      </c>
      <c r="F939" s="387">
        <v>0.880794701986755</v>
      </c>
      <c r="G939" s="391">
        <v>-77</v>
      </c>
      <c r="H939" s="388">
        <v>-0.366666666666667</v>
      </c>
      <c r="I939" s="413">
        <v>19</v>
      </c>
      <c r="J939" s="413">
        <v>7</v>
      </c>
      <c r="K939" s="386">
        <f t="shared" si="70"/>
        <v>-144</v>
      </c>
      <c r="L939" s="409">
        <f t="shared" si="71"/>
        <v>-0.95364238410596</v>
      </c>
      <c r="M939" s="410">
        <f t="shared" si="69"/>
        <v>5</v>
      </c>
    </row>
    <row r="940" s="356" customFormat="1" ht="15.75" spans="1:13">
      <c r="A940" s="392" t="s">
        <v>1847</v>
      </c>
      <c r="B940" s="400" t="s">
        <v>877</v>
      </c>
      <c r="C940" s="419">
        <v>55</v>
      </c>
      <c r="D940" s="396">
        <v>25</v>
      </c>
      <c r="E940" s="396">
        <v>22</v>
      </c>
      <c r="F940" s="397">
        <v>0.88</v>
      </c>
      <c r="G940" s="395">
        <v>-53</v>
      </c>
      <c r="H940" s="398">
        <v>-0.706666666666667</v>
      </c>
      <c r="I940" s="394">
        <v>7</v>
      </c>
      <c r="J940" s="394">
        <v>7</v>
      </c>
      <c r="K940" s="396">
        <f t="shared" si="70"/>
        <v>-18</v>
      </c>
      <c r="L940" s="411">
        <f t="shared" si="71"/>
        <v>-0.72</v>
      </c>
      <c r="M940" s="410">
        <f t="shared" si="69"/>
        <v>7</v>
      </c>
    </row>
    <row r="941" s="356" customFormat="1" ht="15.75" spans="1:13">
      <c r="A941" s="392" t="s">
        <v>1848</v>
      </c>
      <c r="B941" s="400" t="s">
        <v>878</v>
      </c>
      <c r="C941" s="419">
        <v>0</v>
      </c>
      <c r="D941" s="396"/>
      <c r="E941" s="396"/>
      <c r="F941" s="397"/>
      <c r="G941" s="395">
        <v>-7</v>
      </c>
      <c r="H941" s="398"/>
      <c r="I941" s="394"/>
      <c r="J941" s="394"/>
      <c r="K941" s="396">
        <f t="shared" si="70"/>
        <v>0</v>
      </c>
      <c r="L941" s="411" t="str">
        <f t="shared" si="71"/>
        <v/>
      </c>
      <c r="M941" s="410">
        <f t="shared" si="69"/>
        <v>7</v>
      </c>
    </row>
    <row r="942" s="356" customFormat="1" ht="15.75" spans="1:13">
      <c r="A942" s="392" t="s">
        <v>1849</v>
      </c>
      <c r="B942" s="400" t="s">
        <v>879</v>
      </c>
      <c r="C942" s="419">
        <v>51</v>
      </c>
      <c r="D942" s="396">
        <v>126</v>
      </c>
      <c r="E942" s="396">
        <v>111</v>
      </c>
      <c r="F942" s="397">
        <v>0.880952380952381</v>
      </c>
      <c r="G942" s="395">
        <v>-17</v>
      </c>
      <c r="H942" s="398">
        <v>-0.1328125</v>
      </c>
      <c r="I942" s="394">
        <v>12</v>
      </c>
      <c r="J942" s="394"/>
      <c r="K942" s="396">
        <f t="shared" si="70"/>
        <v>-126</v>
      </c>
      <c r="L942" s="411">
        <f t="shared" si="71"/>
        <v>-1</v>
      </c>
      <c r="M942" s="410">
        <f t="shared" si="69"/>
        <v>7</v>
      </c>
    </row>
    <row r="943" s="356" customFormat="1" ht="15.75" spans="1:13">
      <c r="A943" s="401" t="s">
        <v>1850</v>
      </c>
      <c r="B943" s="414" t="s">
        <v>880</v>
      </c>
      <c r="C943" s="413">
        <v>1208</v>
      </c>
      <c r="D943" s="413">
        <v>2543</v>
      </c>
      <c r="E943" s="413">
        <v>2519</v>
      </c>
      <c r="F943" s="387">
        <v>0.990562327959103</v>
      </c>
      <c r="G943" s="391">
        <v>2007</v>
      </c>
      <c r="H943" s="388">
        <v>3.919921875</v>
      </c>
      <c r="I943" s="413">
        <v>641</v>
      </c>
      <c r="J943" s="413">
        <v>320</v>
      </c>
      <c r="K943" s="386">
        <f t="shared" si="70"/>
        <v>-2223</v>
      </c>
      <c r="L943" s="409">
        <f t="shared" si="71"/>
        <v>-0.874164372788046</v>
      </c>
      <c r="M943" s="410">
        <f t="shared" si="69"/>
        <v>5</v>
      </c>
    </row>
    <row r="944" s="356" customFormat="1" ht="15.75" spans="1:13">
      <c r="A944" s="392" t="s">
        <v>1851</v>
      </c>
      <c r="B944" s="400" t="s">
        <v>881</v>
      </c>
      <c r="C944" s="419">
        <v>1208</v>
      </c>
      <c r="D944" s="396">
        <v>1289</v>
      </c>
      <c r="E944" s="396">
        <v>1267</v>
      </c>
      <c r="F944" s="397">
        <v>0.982932505818464</v>
      </c>
      <c r="G944" s="395">
        <v>887</v>
      </c>
      <c r="H944" s="398">
        <v>2.33421052631579</v>
      </c>
      <c r="I944" s="394">
        <v>513</v>
      </c>
      <c r="J944" s="394">
        <v>192</v>
      </c>
      <c r="K944" s="396">
        <f t="shared" si="70"/>
        <v>-1097</v>
      </c>
      <c r="L944" s="411">
        <f t="shared" si="71"/>
        <v>-0.851047323506594</v>
      </c>
      <c r="M944" s="410">
        <f t="shared" si="69"/>
        <v>7</v>
      </c>
    </row>
    <row r="945" s="356" customFormat="1" ht="15.75" spans="1:13">
      <c r="A945" s="392" t="s">
        <v>1852</v>
      </c>
      <c r="B945" s="400" t="s">
        <v>882</v>
      </c>
      <c r="C945" s="419">
        <v>0</v>
      </c>
      <c r="D945" s="396">
        <v>1249</v>
      </c>
      <c r="E945" s="396">
        <v>1249</v>
      </c>
      <c r="F945" s="397">
        <v>1</v>
      </c>
      <c r="G945" s="395">
        <v>1125</v>
      </c>
      <c r="H945" s="398">
        <v>9.07258064516129</v>
      </c>
      <c r="I945" s="394">
        <v>31</v>
      </c>
      <c r="J945" s="394">
        <v>31</v>
      </c>
      <c r="K945" s="396">
        <f t="shared" si="70"/>
        <v>-1218</v>
      </c>
      <c r="L945" s="411">
        <f t="shared" si="71"/>
        <v>-0.975180144115292</v>
      </c>
      <c r="M945" s="410">
        <f t="shared" si="69"/>
        <v>7</v>
      </c>
    </row>
    <row r="946" s="356" customFormat="1" ht="15.75" spans="1:13">
      <c r="A946" s="392" t="s">
        <v>1853</v>
      </c>
      <c r="B946" s="400" t="s">
        <v>883</v>
      </c>
      <c r="C946" s="419">
        <v>0</v>
      </c>
      <c r="D946" s="396">
        <v>5</v>
      </c>
      <c r="E946" s="396">
        <v>3</v>
      </c>
      <c r="F946" s="397">
        <v>0.6</v>
      </c>
      <c r="G946" s="395">
        <v>-5</v>
      </c>
      <c r="H946" s="398">
        <v>-0.625</v>
      </c>
      <c r="I946" s="394">
        <v>97</v>
      </c>
      <c r="J946" s="394">
        <v>97</v>
      </c>
      <c r="K946" s="396">
        <f t="shared" si="70"/>
        <v>92</v>
      </c>
      <c r="L946" s="411">
        <f t="shared" si="71"/>
        <v>18.4</v>
      </c>
      <c r="M946" s="410">
        <f t="shared" si="69"/>
        <v>7</v>
      </c>
    </row>
    <row r="947" s="356" customFormat="1" ht="15.75" spans="1:13">
      <c r="A947" s="401" t="s">
        <v>1854</v>
      </c>
      <c r="B947" s="414" t="s">
        <v>884</v>
      </c>
      <c r="C947" s="413">
        <v>319</v>
      </c>
      <c r="D947" s="413">
        <v>156</v>
      </c>
      <c r="E947" s="413">
        <v>47</v>
      </c>
      <c r="F947" s="387">
        <v>0.301282051282051</v>
      </c>
      <c r="G947" s="391">
        <v>39</v>
      </c>
      <c r="H947" s="388">
        <v>4.875</v>
      </c>
      <c r="I947" s="413">
        <v>30</v>
      </c>
      <c r="J947" s="413">
        <v>30</v>
      </c>
      <c r="K947" s="386">
        <f t="shared" si="70"/>
        <v>-126</v>
      </c>
      <c r="L947" s="409">
        <f t="shared" si="71"/>
        <v>-0.807692307692308</v>
      </c>
      <c r="M947" s="410">
        <f t="shared" si="69"/>
        <v>5</v>
      </c>
    </row>
    <row r="948" s="356" customFormat="1" ht="15.75" spans="1:13">
      <c r="A948" s="392" t="s">
        <v>1855</v>
      </c>
      <c r="B948" s="400" t="s">
        <v>885</v>
      </c>
      <c r="C948" s="419">
        <v>319</v>
      </c>
      <c r="D948" s="396">
        <v>156</v>
      </c>
      <c r="E948" s="396">
        <v>47</v>
      </c>
      <c r="F948" s="397">
        <v>0.301282051282051</v>
      </c>
      <c r="G948" s="395">
        <v>39</v>
      </c>
      <c r="H948" s="398">
        <v>4.875</v>
      </c>
      <c r="I948" s="394">
        <v>30</v>
      </c>
      <c r="J948" s="394">
        <v>30</v>
      </c>
      <c r="K948" s="396">
        <f t="shared" si="70"/>
        <v>-126</v>
      </c>
      <c r="L948" s="411">
        <f t="shared" si="71"/>
        <v>-0.807692307692308</v>
      </c>
      <c r="M948" s="410">
        <f t="shared" si="69"/>
        <v>7</v>
      </c>
    </row>
    <row r="949" s="210" customFormat="1" ht="15" customHeight="1" spans="1:13">
      <c r="A949" s="417" t="s">
        <v>1856</v>
      </c>
      <c r="B949" s="385" t="s">
        <v>886</v>
      </c>
      <c r="C949" s="391">
        <v>3000</v>
      </c>
      <c r="D949" s="386"/>
      <c r="E949" s="386"/>
      <c r="F949" s="387"/>
      <c r="G949" s="391">
        <v>0</v>
      </c>
      <c r="H949" s="388"/>
      <c r="I949" s="391">
        <v>2500</v>
      </c>
      <c r="J949" s="391">
        <v>0</v>
      </c>
      <c r="K949" s="386">
        <f t="shared" si="70"/>
        <v>0</v>
      </c>
      <c r="L949" s="409" t="str">
        <f t="shared" si="71"/>
        <v/>
      </c>
      <c r="M949" s="410">
        <f t="shared" si="69"/>
        <v>3</v>
      </c>
    </row>
    <row r="950" s="210" customFormat="1" ht="15.75" spans="1:13">
      <c r="A950" s="401" t="s">
        <v>1857</v>
      </c>
      <c r="B950" s="385" t="s">
        <v>887</v>
      </c>
      <c r="C950" s="386">
        <v>2690</v>
      </c>
      <c r="D950" s="386">
        <v>2890</v>
      </c>
      <c r="E950" s="386">
        <v>2879</v>
      </c>
      <c r="F950" s="387">
        <v>0.996193771626298</v>
      </c>
      <c r="G950" s="391">
        <v>3</v>
      </c>
      <c r="H950" s="388">
        <v>0.00104311543810848</v>
      </c>
      <c r="I950" s="386">
        <v>2890</v>
      </c>
      <c r="J950" s="386">
        <v>0</v>
      </c>
      <c r="K950" s="386">
        <f t="shared" si="70"/>
        <v>-2890</v>
      </c>
      <c r="L950" s="409">
        <f t="shared" si="71"/>
        <v>-1</v>
      </c>
      <c r="M950" s="410">
        <f t="shared" si="69"/>
        <v>3</v>
      </c>
    </row>
    <row r="951" s="356" customFormat="1" ht="15.75" spans="1:13">
      <c r="A951" s="401" t="s">
        <v>1858</v>
      </c>
      <c r="B951" s="390" t="s">
        <v>888</v>
      </c>
      <c r="C951" s="391">
        <v>2690</v>
      </c>
      <c r="D951" s="391">
        <v>2890</v>
      </c>
      <c r="E951" s="391">
        <v>2879</v>
      </c>
      <c r="F951" s="387">
        <v>0.996193771626298</v>
      </c>
      <c r="G951" s="391">
        <v>3</v>
      </c>
      <c r="H951" s="388">
        <v>0.00104311543810848</v>
      </c>
      <c r="I951" s="391">
        <v>2890</v>
      </c>
      <c r="J951" s="391">
        <v>0</v>
      </c>
      <c r="K951" s="386">
        <f t="shared" si="70"/>
        <v>-2890</v>
      </c>
      <c r="L951" s="409">
        <f t="shared" si="71"/>
        <v>-1</v>
      </c>
      <c r="M951" s="410">
        <f t="shared" si="69"/>
        <v>5</v>
      </c>
    </row>
    <row r="952" s="356" customFormat="1" ht="15.75" spans="1:13">
      <c r="A952" s="392" t="s">
        <v>1859</v>
      </c>
      <c r="B952" s="400" t="s">
        <v>889</v>
      </c>
      <c r="C952" s="395">
        <v>2630</v>
      </c>
      <c r="D952" s="396">
        <v>2795</v>
      </c>
      <c r="E952" s="396">
        <v>2790</v>
      </c>
      <c r="F952" s="397">
        <v>0.998211091234347</v>
      </c>
      <c r="G952" s="395">
        <v>-43</v>
      </c>
      <c r="H952" s="398">
        <v>-0.015178256265443</v>
      </c>
      <c r="I952" s="394">
        <v>2800</v>
      </c>
      <c r="J952" s="394"/>
      <c r="K952" s="396">
        <f t="shared" si="70"/>
        <v>-2795</v>
      </c>
      <c r="L952" s="411">
        <f t="shared" si="71"/>
        <v>-1</v>
      </c>
      <c r="M952" s="410">
        <f t="shared" si="69"/>
        <v>7</v>
      </c>
    </row>
    <row r="953" s="356" customFormat="1" ht="15.75" spans="1:13">
      <c r="A953" s="392" t="s">
        <v>1860</v>
      </c>
      <c r="B953" s="400" t="s">
        <v>890</v>
      </c>
      <c r="C953" s="395">
        <v>60</v>
      </c>
      <c r="D953" s="396">
        <v>95</v>
      </c>
      <c r="E953" s="396">
        <v>89</v>
      </c>
      <c r="F953" s="397">
        <v>0.936842105263158</v>
      </c>
      <c r="G953" s="395">
        <v>46</v>
      </c>
      <c r="H953" s="398">
        <v>1.06976744186047</v>
      </c>
      <c r="I953" s="394">
        <v>90</v>
      </c>
      <c r="J953" s="394"/>
      <c r="K953" s="396">
        <f t="shared" si="70"/>
        <v>-95</v>
      </c>
      <c r="L953" s="411">
        <f t="shared" si="71"/>
        <v>-1</v>
      </c>
      <c r="M953" s="410">
        <f t="shared" si="69"/>
        <v>7</v>
      </c>
    </row>
    <row r="954" s="356" customFormat="1" ht="15.75" spans="1:13">
      <c r="A954" s="401" t="s">
        <v>1861</v>
      </c>
      <c r="B954" s="385" t="s">
        <v>891</v>
      </c>
      <c r="C954" s="386">
        <v>30</v>
      </c>
      <c r="D954" s="386">
        <v>30</v>
      </c>
      <c r="E954" s="386">
        <v>26</v>
      </c>
      <c r="F954" s="387">
        <v>0.866666666666667</v>
      </c>
      <c r="G954" s="391">
        <v>3</v>
      </c>
      <c r="H954" s="388">
        <v>0.130434782608696</v>
      </c>
      <c r="I954" s="386">
        <v>30</v>
      </c>
      <c r="J954" s="386"/>
      <c r="K954" s="386"/>
      <c r="L954" s="409">
        <f t="shared" si="71"/>
        <v>0</v>
      </c>
      <c r="M954" s="410">
        <f t="shared" si="69"/>
        <v>3</v>
      </c>
    </row>
    <row r="955" s="356" customFormat="1" ht="15.75" spans="1:13">
      <c r="A955" s="401" t="s">
        <v>1862</v>
      </c>
      <c r="B955" s="390" t="s">
        <v>892</v>
      </c>
      <c r="C955" s="413">
        <v>30</v>
      </c>
      <c r="D955" s="386">
        <v>30</v>
      </c>
      <c r="E955" s="386">
        <v>26</v>
      </c>
      <c r="F955" s="387">
        <v>0.866666666666667</v>
      </c>
      <c r="G955" s="391">
        <v>3</v>
      </c>
      <c r="H955" s="388">
        <v>0.130434782608696</v>
      </c>
      <c r="I955" s="413">
        <v>30</v>
      </c>
      <c r="J955" s="413"/>
      <c r="K955" s="386"/>
      <c r="L955" s="409">
        <f t="shared" si="71"/>
        <v>0</v>
      </c>
      <c r="M955" s="410">
        <f t="shared" si="69"/>
        <v>5</v>
      </c>
    </row>
    <row r="956" s="356" customFormat="1" ht="15.75" spans="1:13">
      <c r="A956" s="417" t="s">
        <v>1863</v>
      </c>
      <c r="B956" s="385" t="s">
        <v>893</v>
      </c>
      <c r="C956" s="386">
        <v>49532</v>
      </c>
      <c r="D956" s="386"/>
      <c r="E956" s="386"/>
      <c r="F956" s="387"/>
      <c r="G956" s="391">
        <v>0</v>
      </c>
      <c r="H956" s="388"/>
      <c r="I956" s="386">
        <v>8219</v>
      </c>
      <c r="J956" s="386">
        <v>0</v>
      </c>
      <c r="K956" s="386">
        <f t="shared" ref="K956:K958" si="72">IFERROR(J956-D956,"")</f>
        <v>0</v>
      </c>
      <c r="L956" s="409" t="str">
        <f t="shared" si="71"/>
        <v/>
      </c>
      <c r="M956" s="410">
        <f t="shared" si="69"/>
        <v>3</v>
      </c>
    </row>
    <row r="957" s="356" customFormat="1" ht="15.75" spans="1:13">
      <c r="A957" s="401" t="s">
        <v>1864</v>
      </c>
      <c r="B957" s="390" t="s">
        <v>894</v>
      </c>
      <c r="C957" s="391">
        <v>49532</v>
      </c>
      <c r="D957" s="386"/>
      <c r="E957" s="386"/>
      <c r="F957" s="387"/>
      <c r="G957" s="391">
        <v>0</v>
      </c>
      <c r="H957" s="388"/>
      <c r="I957" s="391">
        <v>8219</v>
      </c>
      <c r="J957" s="391">
        <v>0</v>
      </c>
      <c r="K957" s="386">
        <f t="shared" si="72"/>
        <v>0</v>
      </c>
      <c r="L957" s="409" t="str">
        <f t="shared" si="71"/>
        <v/>
      </c>
      <c r="M957" s="410">
        <f t="shared" si="69"/>
        <v>5</v>
      </c>
    </row>
    <row r="958" s="356" customFormat="1" ht="15.75" spans="1:13">
      <c r="A958" s="392" t="s">
        <v>1865</v>
      </c>
      <c r="B958" s="400" t="s">
        <v>895</v>
      </c>
      <c r="C958" s="395">
        <v>49532</v>
      </c>
      <c r="D958" s="386"/>
      <c r="E958" s="396"/>
      <c r="F958" s="387"/>
      <c r="G958" s="391">
        <v>0</v>
      </c>
      <c r="H958" s="388"/>
      <c r="I958" s="394">
        <v>8219</v>
      </c>
      <c r="J958" s="395"/>
      <c r="K958" s="396">
        <f t="shared" si="72"/>
        <v>0</v>
      </c>
      <c r="L958" s="411" t="str">
        <f t="shared" si="71"/>
        <v/>
      </c>
      <c r="M958" s="410">
        <f t="shared" si="69"/>
        <v>7</v>
      </c>
    </row>
    <row r="959" s="356" customFormat="1" ht="15.75" spans="1:13">
      <c r="A959" s="401" t="s">
        <v>1866</v>
      </c>
      <c r="B959" s="390" t="s">
        <v>896</v>
      </c>
      <c r="C959" s="391"/>
      <c r="D959" s="386"/>
      <c r="E959" s="386"/>
      <c r="F959" s="387"/>
      <c r="G959" s="391">
        <v>0</v>
      </c>
      <c r="H959" s="388"/>
      <c r="I959" s="391"/>
      <c r="J959" s="391"/>
      <c r="K959" s="386"/>
      <c r="L959" s="409" t="str">
        <f t="shared" si="71"/>
        <v/>
      </c>
      <c r="M959" s="410">
        <f t="shared" si="69"/>
        <v>5</v>
      </c>
    </row>
    <row r="960" s="356" customFormat="1" ht="15.75" spans="1:13">
      <c r="A960" s="392" t="s">
        <v>1867</v>
      </c>
      <c r="B960" s="400" t="s">
        <v>897</v>
      </c>
      <c r="C960" s="391"/>
      <c r="D960" s="386"/>
      <c r="E960" s="396"/>
      <c r="F960" s="387"/>
      <c r="G960" s="391">
        <v>0</v>
      </c>
      <c r="H960" s="388"/>
      <c r="I960" s="394"/>
      <c r="J960" s="391"/>
      <c r="K960" s="396">
        <f t="shared" ref="K960:K966" si="73">IFERROR(J960-D960,"")</f>
        <v>0</v>
      </c>
      <c r="L960" s="411" t="str">
        <f t="shared" si="71"/>
        <v/>
      </c>
      <c r="M960" s="410">
        <f t="shared" si="69"/>
        <v>7</v>
      </c>
    </row>
    <row r="961" s="210" customFormat="1" ht="15.75" spans="1:13">
      <c r="A961" s="428"/>
      <c r="B961" s="385" t="s">
        <v>898</v>
      </c>
      <c r="C961" s="386"/>
      <c r="D961" s="429"/>
      <c r="E961" s="396"/>
      <c r="F961" s="387"/>
      <c r="G961" s="391">
        <v>0</v>
      </c>
      <c r="H961" s="388"/>
      <c r="I961" s="386"/>
      <c r="J961" s="386"/>
      <c r="K961" s="386">
        <f t="shared" si="73"/>
        <v>0</v>
      </c>
      <c r="L961" s="409" t="str">
        <f t="shared" si="71"/>
        <v/>
      </c>
      <c r="M961" s="410">
        <f t="shared" si="69"/>
        <v>0</v>
      </c>
    </row>
    <row r="962" s="210" customFormat="1" ht="15.75" spans="1:13">
      <c r="A962" s="430"/>
      <c r="B962" s="431" t="s">
        <v>899</v>
      </c>
      <c r="C962" s="386">
        <v>302445</v>
      </c>
      <c r="D962" s="386">
        <v>239809</v>
      </c>
      <c r="E962" s="386">
        <v>235219</v>
      </c>
      <c r="F962" s="387">
        <v>0.98085976756502</v>
      </c>
      <c r="G962" s="391">
        <v>19195</v>
      </c>
      <c r="H962" s="388">
        <v>0.0888558678665333</v>
      </c>
      <c r="I962" s="386">
        <v>205100</v>
      </c>
      <c r="J962" s="386">
        <v>14900</v>
      </c>
      <c r="K962" s="386">
        <f t="shared" si="73"/>
        <v>-224909</v>
      </c>
      <c r="L962" s="409">
        <f t="shared" si="71"/>
        <v>-0.937867219328716</v>
      </c>
      <c r="M962" s="410">
        <f t="shared" si="69"/>
        <v>0</v>
      </c>
    </row>
    <row r="963" s="193" customFormat="1" ht="15.75" spans="1:13">
      <c r="A963" s="432" t="s">
        <v>1868</v>
      </c>
      <c r="B963" s="385" t="s">
        <v>900</v>
      </c>
      <c r="C963" s="386">
        <v>2414</v>
      </c>
      <c r="D963" s="386">
        <v>7086</v>
      </c>
      <c r="E963" s="386">
        <v>20445</v>
      </c>
      <c r="F963" s="387">
        <v>2.885266723116</v>
      </c>
      <c r="G963" s="391">
        <v>-1183</v>
      </c>
      <c r="H963" s="388">
        <v>-0.0546976142038099</v>
      </c>
      <c r="I963" s="386">
        <v>1633</v>
      </c>
      <c r="J963" s="386"/>
      <c r="K963" s="386">
        <f t="shared" si="73"/>
        <v>-7086</v>
      </c>
      <c r="L963" s="409">
        <f t="shared" si="71"/>
        <v>-1</v>
      </c>
      <c r="M963" s="410">
        <f t="shared" si="69"/>
        <v>3</v>
      </c>
    </row>
    <row r="964" s="210" customFormat="1" ht="15.75" spans="1:13">
      <c r="A964" s="401" t="s">
        <v>1869</v>
      </c>
      <c r="B964" s="433" t="s">
        <v>901</v>
      </c>
      <c r="C964" s="386">
        <v>2414</v>
      </c>
      <c r="D964" s="386">
        <v>2709</v>
      </c>
      <c r="E964" s="386">
        <v>4041</v>
      </c>
      <c r="F964" s="387">
        <v>1.49169435215947</v>
      </c>
      <c r="G964" s="391">
        <v>1194</v>
      </c>
      <c r="H964" s="388">
        <v>0.419388830347734</v>
      </c>
      <c r="I964" s="386">
        <v>1633</v>
      </c>
      <c r="J964" s="386"/>
      <c r="K964" s="386">
        <f t="shared" si="73"/>
        <v>-2709</v>
      </c>
      <c r="L964" s="409">
        <f t="shared" si="71"/>
        <v>-1</v>
      </c>
      <c r="M964" s="410">
        <f t="shared" si="69"/>
        <v>5</v>
      </c>
    </row>
    <row r="965" ht="15.75" spans="1:13">
      <c r="A965" s="392" t="s">
        <v>1870</v>
      </c>
      <c r="B965" s="434" t="s">
        <v>902</v>
      </c>
      <c r="C965" s="419">
        <v>257</v>
      </c>
      <c r="D965" s="396">
        <v>2709</v>
      </c>
      <c r="E965" s="396">
        <v>257</v>
      </c>
      <c r="F965" s="397">
        <v>0.0948689553340716</v>
      </c>
      <c r="G965" s="395">
        <v>0</v>
      </c>
      <c r="H965" s="398">
        <v>0</v>
      </c>
      <c r="I965" s="419">
        <v>257</v>
      </c>
      <c r="J965" s="419"/>
      <c r="K965" s="396">
        <f t="shared" si="73"/>
        <v>-2709</v>
      </c>
      <c r="L965" s="411">
        <f t="shared" si="71"/>
        <v>-1</v>
      </c>
      <c r="M965" s="410">
        <f t="shared" si="69"/>
        <v>7</v>
      </c>
    </row>
    <row r="966" ht="15.75" spans="1:13">
      <c r="A966" s="392" t="s">
        <v>1871</v>
      </c>
      <c r="B966" s="434" t="s">
        <v>903</v>
      </c>
      <c r="C966" s="419">
        <v>2157</v>
      </c>
      <c r="D966" s="396"/>
      <c r="E966" s="396">
        <v>3784</v>
      </c>
      <c r="F966" s="397"/>
      <c r="G966" s="395">
        <v>1194</v>
      </c>
      <c r="H966" s="398">
        <v>0.461003861003861</v>
      </c>
      <c r="I966" s="419">
        <v>1376</v>
      </c>
      <c r="J966" s="419"/>
      <c r="K966" s="396">
        <f t="shared" si="73"/>
        <v>0</v>
      </c>
      <c r="L966" s="411" t="str">
        <f t="shared" si="71"/>
        <v/>
      </c>
      <c r="M966" s="410">
        <f t="shared" si="69"/>
        <v>7</v>
      </c>
    </row>
    <row r="967" s="356" customFormat="1" ht="15.75" spans="1:13">
      <c r="A967" s="401" t="s">
        <v>1872</v>
      </c>
      <c r="B967" s="433" t="s">
        <v>904</v>
      </c>
      <c r="C967" s="413"/>
      <c r="D967" s="386"/>
      <c r="E967" s="386"/>
      <c r="F967" s="397"/>
      <c r="G967" s="395">
        <v>0</v>
      </c>
      <c r="H967" s="388"/>
      <c r="I967" s="413"/>
      <c r="J967" s="413"/>
      <c r="K967" s="386"/>
      <c r="L967" s="409" t="str">
        <f t="shared" si="71"/>
        <v/>
      </c>
      <c r="M967" s="410">
        <f t="shared" si="69"/>
        <v>5</v>
      </c>
    </row>
    <row r="968" s="356" customFormat="1" ht="15.75" spans="1:13">
      <c r="A968" s="401" t="s">
        <v>1873</v>
      </c>
      <c r="B968" s="433" t="s">
        <v>905</v>
      </c>
      <c r="C968" s="413"/>
      <c r="D968" s="386">
        <v>4377</v>
      </c>
      <c r="E968" s="386">
        <v>14900</v>
      </c>
      <c r="F968" s="387">
        <v>3.40415809915467</v>
      </c>
      <c r="G968" s="391">
        <v>-2612</v>
      </c>
      <c r="H968" s="388">
        <v>-0.149154865235267</v>
      </c>
      <c r="I968" s="413"/>
      <c r="J968" s="413"/>
      <c r="K968" s="386"/>
      <c r="L968" s="409">
        <f t="shared" si="71"/>
        <v>0</v>
      </c>
      <c r="M968" s="410">
        <f t="shared" si="69"/>
        <v>5</v>
      </c>
    </row>
    <row r="969" s="356" customFormat="1" ht="15.75" spans="1:13">
      <c r="A969" s="401" t="s">
        <v>1874</v>
      </c>
      <c r="B969" s="433" t="s">
        <v>906</v>
      </c>
      <c r="C969" s="413"/>
      <c r="D969" s="386"/>
      <c r="E969" s="386">
        <v>1504</v>
      </c>
      <c r="F969" s="387"/>
      <c r="G969" s="391">
        <v>235</v>
      </c>
      <c r="H969" s="388">
        <v>0.185185185185185</v>
      </c>
      <c r="I969" s="413"/>
      <c r="J969" s="413"/>
      <c r="K969" s="386"/>
      <c r="L969" s="409" t="str">
        <f t="shared" si="71"/>
        <v/>
      </c>
      <c r="M969" s="410">
        <f t="shared" si="69"/>
        <v>5</v>
      </c>
    </row>
    <row r="970" s="356" customFormat="1" ht="15.75" spans="1:13">
      <c r="A970" s="401" t="s">
        <v>1875</v>
      </c>
      <c r="B970" s="433" t="s">
        <v>907</v>
      </c>
      <c r="C970" s="413"/>
      <c r="D970" s="386"/>
      <c r="E970" s="386"/>
      <c r="F970" s="387"/>
      <c r="G970" s="391">
        <v>0</v>
      </c>
      <c r="H970" s="388"/>
      <c r="I970" s="413"/>
      <c r="J970" s="413"/>
      <c r="K970" s="386"/>
      <c r="L970" s="409" t="str">
        <f t="shared" si="71"/>
        <v/>
      </c>
      <c r="M970" s="410">
        <f t="shared" si="69"/>
        <v>5</v>
      </c>
    </row>
    <row r="971" s="356" customFormat="1" ht="15.75" spans="1:13">
      <c r="A971" s="432" t="s">
        <v>1876</v>
      </c>
      <c r="B971" s="385" t="s">
        <v>908</v>
      </c>
      <c r="C971" s="413">
        <v>16240</v>
      </c>
      <c r="D971" s="413">
        <v>16245</v>
      </c>
      <c r="E971" s="413">
        <v>16242</v>
      </c>
      <c r="F971" s="387">
        <v>0.999815327793167</v>
      </c>
      <c r="G971" s="391">
        <v>2212</v>
      </c>
      <c r="H971" s="388"/>
      <c r="I971" s="413">
        <v>8750</v>
      </c>
      <c r="J971" s="413">
        <v>0</v>
      </c>
      <c r="K971" s="386">
        <f t="shared" ref="K971:K974" si="74">IFERROR(J971-D971,"")</f>
        <v>-16245</v>
      </c>
      <c r="L971" s="409">
        <f t="shared" si="71"/>
        <v>-1</v>
      </c>
      <c r="M971" s="410">
        <f t="shared" si="69"/>
        <v>3</v>
      </c>
    </row>
    <row r="972" s="356" customFormat="1" ht="15.75" spans="1:13">
      <c r="A972" s="401" t="s">
        <v>1877</v>
      </c>
      <c r="B972" s="433" t="s">
        <v>909</v>
      </c>
      <c r="C972" s="386">
        <v>16240</v>
      </c>
      <c r="D972" s="386">
        <v>16245</v>
      </c>
      <c r="E972" s="386">
        <v>16242</v>
      </c>
      <c r="F972" s="387">
        <v>0.999815327793167</v>
      </c>
      <c r="G972" s="391">
        <v>2212</v>
      </c>
      <c r="H972" s="388">
        <v>0.157662152530292</v>
      </c>
      <c r="I972" s="386">
        <v>8750</v>
      </c>
      <c r="J972" s="386">
        <v>0</v>
      </c>
      <c r="K972" s="386">
        <f t="shared" si="74"/>
        <v>-16245</v>
      </c>
      <c r="L972" s="409">
        <f t="shared" si="71"/>
        <v>-1</v>
      </c>
      <c r="M972" s="410">
        <f t="shared" si="69"/>
        <v>5</v>
      </c>
    </row>
    <row r="973" ht="15.75" spans="1:13">
      <c r="A973" s="392" t="s">
        <v>1878</v>
      </c>
      <c r="B973" s="434" t="s">
        <v>910</v>
      </c>
      <c r="C973" s="419">
        <v>15800</v>
      </c>
      <c r="D973" s="396">
        <v>15800</v>
      </c>
      <c r="E973" s="396">
        <v>15800</v>
      </c>
      <c r="F973" s="397">
        <v>1</v>
      </c>
      <c r="G973" s="395">
        <v>2200</v>
      </c>
      <c r="H973" s="398">
        <v>0.161764705882353</v>
      </c>
      <c r="I973" s="419">
        <v>8300</v>
      </c>
      <c r="J973" s="419"/>
      <c r="K973" s="396">
        <f t="shared" si="74"/>
        <v>-15800</v>
      </c>
      <c r="L973" s="411">
        <f t="shared" si="71"/>
        <v>-1</v>
      </c>
      <c r="M973" s="410">
        <f t="shared" si="69"/>
        <v>7</v>
      </c>
    </row>
    <row r="974" ht="15.75" spans="1:13">
      <c r="A974" s="392" t="s">
        <v>1879</v>
      </c>
      <c r="B974" s="434" t="s">
        <v>911</v>
      </c>
      <c r="C974" s="419">
        <v>440</v>
      </c>
      <c r="D974" s="396">
        <v>445</v>
      </c>
      <c r="E974" s="396">
        <v>442</v>
      </c>
      <c r="F974" s="397">
        <v>0.993258426966292</v>
      </c>
      <c r="G974" s="395">
        <v>12</v>
      </c>
      <c r="H974" s="398">
        <v>0.027906976744186</v>
      </c>
      <c r="I974" s="419">
        <v>450</v>
      </c>
      <c r="J974" s="419"/>
      <c r="K974" s="396">
        <f t="shared" si="74"/>
        <v>-445</v>
      </c>
      <c r="L974" s="411">
        <f t="shared" si="71"/>
        <v>-1</v>
      </c>
      <c r="M974" s="410">
        <f t="shared" si="69"/>
        <v>7</v>
      </c>
    </row>
    <row r="975" ht="15.75" spans="1:13">
      <c r="A975" s="435"/>
      <c r="B975" s="434"/>
      <c r="C975" s="419"/>
      <c r="D975" s="396"/>
      <c r="E975" s="427"/>
      <c r="F975" s="387"/>
      <c r="G975" s="391"/>
      <c r="H975" s="388"/>
      <c r="I975" s="419"/>
      <c r="J975" s="419"/>
      <c r="K975" s="396"/>
      <c r="L975" s="409"/>
      <c r="M975" s="438"/>
    </row>
    <row r="976" ht="15.75" spans="1:13">
      <c r="A976" s="436"/>
      <c r="B976" s="437" t="s">
        <v>912</v>
      </c>
      <c r="C976" s="386">
        <v>321099</v>
      </c>
      <c r="D976" s="386">
        <v>263140</v>
      </c>
      <c r="E976" s="386">
        <v>271906</v>
      </c>
      <c r="F976" s="387">
        <v>1.03331306528844</v>
      </c>
      <c r="G976" s="391">
        <v>20224</v>
      </c>
      <c r="H976" s="388">
        <v>0.080355369076851</v>
      </c>
      <c r="I976" s="386">
        <v>215483</v>
      </c>
      <c r="J976" s="386">
        <v>14900</v>
      </c>
      <c r="K976" s="386">
        <f>J976-D976</f>
        <v>-248240</v>
      </c>
      <c r="L976" s="409">
        <f>K976/D976</f>
        <v>-0.943376149578171</v>
      </c>
      <c r="M976" s="439"/>
    </row>
    <row r="977" spans="1:1">
      <c r="A977" s="357" t="s">
        <v>1880</v>
      </c>
    </row>
    <row r="978" spans="5:5">
      <c r="E978" s="356"/>
    </row>
  </sheetData>
  <autoFilter ref="A6:N974">
    <extLst/>
  </autoFilter>
  <mergeCells count="14">
    <mergeCell ref="A2:J2"/>
    <mergeCell ref="K3:L3"/>
    <mergeCell ref="C4:H4"/>
    <mergeCell ref="I4:L4"/>
    <mergeCell ref="G5:H5"/>
    <mergeCell ref="K5:L5"/>
    <mergeCell ref="A4:A6"/>
    <mergeCell ref="B4:B6"/>
    <mergeCell ref="C5:C6"/>
    <mergeCell ref="D5:D6"/>
    <mergeCell ref="E5:E6"/>
    <mergeCell ref="F5:F6"/>
    <mergeCell ref="I5:I6"/>
    <mergeCell ref="J5:J6"/>
  </mergeCells>
  <printOptions horizontalCentered="1"/>
  <pageMargins left="0.590277777777778" right="0.590277777777778" top="0.550694444444444" bottom="0.550694444444444" header="0.310416666666667" footer="0.310416666666667"/>
  <pageSetup paperSize="9" scale="90" orientation="portrait" horizont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87"/>
  <sheetViews>
    <sheetView showGridLines="0" topLeftCell="B1" workbookViewId="0">
      <selection activeCell="B2" sqref="B2:E2"/>
    </sheetView>
  </sheetViews>
  <sheetFormatPr defaultColWidth="9" defaultRowHeight="14.25" outlineLevelCol="4"/>
  <cols>
    <col min="1" max="1" width="9" style="318" hidden="1" customWidth="1"/>
    <col min="2" max="2" width="34.5666666666667" style="318" customWidth="1"/>
    <col min="3" max="3" width="26" style="319" customWidth="1"/>
    <col min="4" max="4" width="27" style="319" customWidth="1"/>
    <col min="5" max="5" width="31.4333333333333" style="319" customWidth="1"/>
    <col min="6" max="16384" width="9" style="318"/>
  </cols>
  <sheetData>
    <row r="1" ht="18" customHeight="1" spans="2:2">
      <c r="B1" s="28" t="s">
        <v>1881</v>
      </c>
    </row>
    <row r="2" ht="50" customHeight="1" spans="2:5">
      <c r="B2" s="320" t="s">
        <v>1882</v>
      </c>
      <c r="C2" s="321"/>
      <c r="D2" s="321"/>
      <c r="E2" s="321"/>
    </row>
    <row r="3" ht="19.5" customHeight="1" spans="2:5">
      <c r="B3" s="340"/>
      <c r="C3" s="341"/>
      <c r="D3" s="341"/>
      <c r="E3" s="324" t="s">
        <v>1883</v>
      </c>
    </row>
    <row r="4" ht="21" customHeight="1" spans="2:5">
      <c r="B4" s="342" t="s">
        <v>1884</v>
      </c>
      <c r="C4" s="343" t="s">
        <v>1885</v>
      </c>
      <c r="D4" s="344" t="s">
        <v>1886</v>
      </c>
      <c r="E4" s="344"/>
    </row>
    <row r="5" ht="24.75" customHeight="1" spans="2:5">
      <c r="B5" s="345"/>
      <c r="C5" s="346"/>
      <c r="D5" s="344" t="s">
        <v>1887</v>
      </c>
      <c r="E5" s="344" t="s">
        <v>1888</v>
      </c>
    </row>
    <row r="6" ht="24.75" customHeight="1" spans="2:5">
      <c r="B6" s="347" t="s">
        <v>1889</v>
      </c>
      <c r="C6" s="332">
        <v>215483.354587</v>
      </c>
      <c r="D6" s="332">
        <v>78351.681494</v>
      </c>
      <c r="E6" s="332">
        <v>137131.673093</v>
      </c>
    </row>
    <row r="7" ht="24.75" customHeight="1" spans="1:5">
      <c r="A7" s="318">
        <v>501</v>
      </c>
      <c r="B7" s="348" t="s">
        <v>1890</v>
      </c>
      <c r="C7" s="334">
        <v>40647.872992</v>
      </c>
      <c r="D7" s="334">
        <v>35422.048695</v>
      </c>
      <c r="E7" s="334">
        <v>5225.824297</v>
      </c>
    </row>
    <row r="8" ht="24.75" customHeight="1" spans="1:5">
      <c r="A8" s="318">
        <v>50101</v>
      </c>
      <c r="B8" s="349" t="s">
        <v>1891</v>
      </c>
      <c r="C8" s="336">
        <v>23528.48408</v>
      </c>
      <c r="D8" s="336">
        <v>20332.10888</v>
      </c>
      <c r="E8" s="336">
        <v>3196.3752</v>
      </c>
    </row>
    <row r="9" ht="24.75" customHeight="1" spans="1:5">
      <c r="A9" s="318">
        <v>50102</v>
      </c>
      <c r="B9" s="349" t="s">
        <v>1892</v>
      </c>
      <c r="C9" s="336">
        <v>7184.317803</v>
      </c>
      <c r="D9" s="336">
        <v>6620.958206</v>
      </c>
      <c r="E9" s="336">
        <v>563.359597</v>
      </c>
    </row>
    <row r="10" ht="24.75" customHeight="1" spans="1:5">
      <c r="A10" s="318">
        <v>50103</v>
      </c>
      <c r="B10" s="349" t="s">
        <v>1893</v>
      </c>
      <c r="C10" s="336">
        <v>2161.993833</v>
      </c>
      <c r="D10" s="336">
        <v>2161.993833</v>
      </c>
      <c r="E10" s="336">
        <v>0</v>
      </c>
    </row>
    <row r="11" ht="24.75" customHeight="1" spans="1:5">
      <c r="A11" s="318">
        <v>50199</v>
      </c>
      <c r="B11" s="349" t="s">
        <v>1894</v>
      </c>
      <c r="C11" s="336">
        <v>7773.077276</v>
      </c>
      <c r="D11" s="336">
        <v>6306.987776</v>
      </c>
      <c r="E11" s="336">
        <v>1466.0895</v>
      </c>
    </row>
    <row r="12" ht="24.75" customHeight="1" spans="1:5">
      <c r="A12" s="350">
        <v>502</v>
      </c>
      <c r="B12" s="351" t="s">
        <v>1895</v>
      </c>
      <c r="C12" s="352">
        <v>18331.732427</v>
      </c>
      <c r="D12" s="352">
        <v>3671.532555</v>
      </c>
      <c r="E12" s="352">
        <v>14660.199872</v>
      </c>
    </row>
    <row r="13" ht="24.75" customHeight="1" spans="1:5">
      <c r="A13" s="353">
        <v>50201</v>
      </c>
      <c r="B13" s="354" t="s">
        <v>1896</v>
      </c>
      <c r="C13" s="355">
        <v>9184.882449</v>
      </c>
      <c r="D13" s="355">
        <v>3279.100055</v>
      </c>
      <c r="E13" s="355">
        <v>5905.782394</v>
      </c>
    </row>
    <row r="14" ht="24.75" customHeight="1" spans="1:5">
      <c r="A14" s="353">
        <v>50202</v>
      </c>
      <c r="B14" s="354" t="s">
        <v>1897</v>
      </c>
      <c r="C14" s="355">
        <v>234.356</v>
      </c>
      <c r="D14" s="355">
        <v>69.456</v>
      </c>
      <c r="E14" s="355">
        <v>164.9</v>
      </c>
    </row>
    <row r="15" ht="24.75" customHeight="1" spans="1:5">
      <c r="A15" s="353">
        <v>50203</v>
      </c>
      <c r="B15" s="354" t="s">
        <v>1898</v>
      </c>
      <c r="C15" s="355">
        <v>407.45</v>
      </c>
      <c r="D15" s="355">
        <v>6.46</v>
      </c>
      <c r="E15" s="355">
        <v>400.99</v>
      </c>
    </row>
    <row r="16" ht="24.75" customHeight="1" spans="1:5">
      <c r="A16" s="353">
        <v>50204</v>
      </c>
      <c r="B16" s="354" t="s">
        <v>1899</v>
      </c>
      <c r="C16" s="355">
        <v>586.7148</v>
      </c>
      <c r="D16" s="355">
        <v>0</v>
      </c>
      <c r="E16" s="355">
        <v>586.7148</v>
      </c>
    </row>
    <row r="17" ht="24.75" customHeight="1" spans="1:5">
      <c r="A17" s="353">
        <v>50205</v>
      </c>
      <c r="B17" s="354" t="s">
        <v>1900</v>
      </c>
      <c r="C17" s="355">
        <v>1723.6475</v>
      </c>
      <c r="D17" s="355">
        <v>9.48</v>
      </c>
      <c r="E17" s="355">
        <v>1714.1675</v>
      </c>
    </row>
    <row r="18" ht="24.75" customHeight="1" spans="1:5">
      <c r="A18" s="353">
        <v>50206</v>
      </c>
      <c r="B18" s="354" t="s">
        <v>1901</v>
      </c>
      <c r="C18" s="355">
        <v>347.1954</v>
      </c>
      <c r="D18" s="355">
        <v>177.4715</v>
      </c>
      <c r="E18" s="355">
        <v>169.7239</v>
      </c>
    </row>
    <row r="19" ht="24.75" customHeight="1" spans="1:5">
      <c r="A19" s="353">
        <v>50207</v>
      </c>
      <c r="B19" s="354" t="s">
        <v>1902</v>
      </c>
      <c r="C19" s="355">
        <v>0</v>
      </c>
      <c r="D19" s="355">
        <v>0</v>
      </c>
      <c r="E19" s="355">
        <v>0</v>
      </c>
    </row>
    <row r="20" ht="24.75" customHeight="1" spans="1:5">
      <c r="A20" s="353">
        <v>50208</v>
      </c>
      <c r="B20" s="354" t="s">
        <v>1903</v>
      </c>
      <c r="C20" s="355">
        <v>325.015</v>
      </c>
      <c r="D20" s="355">
        <v>121.215</v>
      </c>
      <c r="E20" s="355">
        <v>203.8</v>
      </c>
    </row>
    <row r="21" ht="24.75" customHeight="1" spans="1:5">
      <c r="A21" s="353">
        <v>50209</v>
      </c>
      <c r="B21" s="354" t="s">
        <v>1904</v>
      </c>
      <c r="C21" s="355">
        <v>300.699738</v>
      </c>
      <c r="D21" s="355">
        <v>7.55</v>
      </c>
      <c r="E21" s="355">
        <v>293.149738</v>
      </c>
    </row>
    <row r="22" ht="24.75" customHeight="1" spans="1:5">
      <c r="A22" s="353">
        <v>50299</v>
      </c>
      <c r="B22" s="354" t="s">
        <v>1905</v>
      </c>
      <c r="C22" s="355">
        <v>5221.77154</v>
      </c>
      <c r="D22" s="355">
        <v>0.8</v>
      </c>
      <c r="E22" s="355">
        <v>5220.97154</v>
      </c>
    </row>
    <row r="23" ht="24.75" customHeight="1" spans="1:5">
      <c r="A23" s="353">
        <v>503</v>
      </c>
      <c r="B23" s="351" t="s">
        <v>1906</v>
      </c>
      <c r="C23" s="352">
        <v>26391.284495</v>
      </c>
      <c r="D23" s="352">
        <v>0</v>
      </c>
      <c r="E23" s="352">
        <v>26391.284495</v>
      </c>
    </row>
    <row r="24" ht="24.75" customHeight="1" spans="1:5">
      <c r="A24" s="353">
        <v>50301</v>
      </c>
      <c r="B24" s="354" t="s">
        <v>1907</v>
      </c>
      <c r="C24" s="355">
        <v>25.7172</v>
      </c>
      <c r="D24" s="355">
        <v>0</v>
      </c>
      <c r="E24" s="355">
        <v>25.7172</v>
      </c>
    </row>
    <row r="25" ht="24.75" customHeight="1" spans="1:5">
      <c r="A25" s="353">
        <v>50302</v>
      </c>
      <c r="B25" s="354" t="s">
        <v>1908</v>
      </c>
      <c r="C25" s="355">
        <v>21315.525504</v>
      </c>
      <c r="D25" s="355">
        <v>0</v>
      </c>
      <c r="E25" s="355">
        <v>21315.525504</v>
      </c>
    </row>
    <row r="26" ht="24.75" customHeight="1" spans="1:5">
      <c r="A26" s="353">
        <v>50303</v>
      </c>
      <c r="B26" s="354" t="s">
        <v>1909</v>
      </c>
      <c r="C26" s="355">
        <v>0</v>
      </c>
      <c r="D26" s="355">
        <v>0</v>
      </c>
      <c r="E26" s="355">
        <v>0</v>
      </c>
    </row>
    <row r="27" ht="24.75" customHeight="1" spans="1:5">
      <c r="A27" s="353">
        <v>50305</v>
      </c>
      <c r="B27" s="354" t="s">
        <v>1910</v>
      </c>
      <c r="C27" s="355">
        <v>9.0255</v>
      </c>
      <c r="D27" s="355">
        <v>0</v>
      </c>
      <c r="E27" s="355">
        <v>9.0255</v>
      </c>
    </row>
    <row r="28" ht="24.75" customHeight="1" spans="1:5">
      <c r="A28" s="353">
        <v>50306</v>
      </c>
      <c r="B28" s="354" t="s">
        <v>1911</v>
      </c>
      <c r="C28" s="355">
        <v>238.16</v>
      </c>
      <c r="D28" s="355">
        <v>0</v>
      </c>
      <c r="E28" s="355">
        <v>238.16</v>
      </c>
    </row>
    <row r="29" ht="24.75" customHeight="1" spans="1:5">
      <c r="A29" s="353">
        <v>50307</v>
      </c>
      <c r="B29" s="354" t="s">
        <v>1912</v>
      </c>
      <c r="C29" s="355">
        <v>200</v>
      </c>
      <c r="D29" s="355">
        <v>0</v>
      </c>
      <c r="E29" s="355">
        <v>200</v>
      </c>
    </row>
    <row r="30" ht="24.75" customHeight="1" spans="1:5">
      <c r="A30" s="353">
        <v>50399</v>
      </c>
      <c r="B30" s="354" t="s">
        <v>1913</v>
      </c>
      <c r="C30" s="355">
        <v>4602.856291</v>
      </c>
      <c r="D30" s="355">
        <v>0</v>
      </c>
      <c r="E30" s="355">
        <v>4602.856291</v>
      </c>
    </row>
    <row r="31" ht="24.75" customHeight="1" spans="1:5">
      <c r="A31" s="353">
        <v>504</v>
      </c>
      <c r="B31" s="351" t="s">
        <v>1914</v>
      </c>
      <c r="C31" s="352">
        <v>0</v>
      </c>
      <c r="D31" s="352">
        <v>0</v>
      </c>
      <c r="E31" s="352">
        <v>0</v>
      </c>
    </row>
    <row r="32" ht="24.75" hidden="1" customHeight="1" spans="1:5">
      <c r="A32" s="353">
        <v>50401</v>
      </c>
      <c r="B32" s="354" t="s">
        <v>1907</v>
      </c>
      <c r="C32" s="355">
        <v>0</v>
      </c>
      <c r="D32" s="355">
        <v>0</v>
      </c>
      <c r="E32" s="355">
        <v>0</v>
      </c>
    </row>
    <row r="33" ht="24.75" hidden="1" customHeight="1" spans="1:5">
      <c r="A33" s="353">
        <v>50402</v>
      </c>
      <c r="B33" s="354" t="s">
        <v>1908</v>
      </c>
      <c r="C33" s="355">
        <v>0</v>
      </c>
      <c r="D33" s="355">
        <v>0</v>
      </c>
      <c r="E33" s="355">
        <v>0</v>
      </c>
    </row>
    <row r="34" ht="24.75" hidden="1" customHeight="1" spans="1:5">
      <c r="A34" s="353">
        <v>50403</v>
      </c>
      <c r="B34" s="354" t="s">
        <v>1909</v>
      </c>
      <c r="C34" s="355">
        <v>0</v>
      </c>
      <c r="D34" s="355">
        <v>0</v>
      </c>
      <c r="E34" s="355">
        <v>0</v>
      </c>
    </row>
    <row r="35" ht="24.75" hidden="1" customHeight="1" spans="1:5">
      <c r="A35" s="353">
        <v>50404</v>
      </c>
      <c r="B35" s="354" t="s">
        <v>1911</v>
      </c>
      <c r="C35" s="355">
        <v>0</v>
      </c>
      <c r="D35" s="355">
        <v>0</v>
      </c>
      <c r="E35" s="355">
        <v>0</v>
      </c>
    </row>
    <row r="36" ht="24.75" hidden="1" customHeight="1" spans="1:5">
      <c r="A36" s="353">
        <v>50405</v>
      </c>
      <c r="B36" s="354" t="s">
        <v>1912</v>
      </c>
      <c r="C36" s="355">
        <v>0</v>
      </c>
      <c r="D36" s="355">
        <v>0</v>
      </c>
      <c r="E36" s="355">
        <v>0</v>
      </c>
    </row>
    <row r="37" ht="24.75" hidden="1" customHeight="1" spans="1:5">
      <c r="A37" s="353">
        <v>50499</v>
      </c>
      <c r="B37" s="354" t="s">
        <v>1913</v>
      </c>
      <c r="C37" s="355">
        <v>0</v>
      </c>
      <c r="D37" s="355">
        <v>0</v>
      </c>
      <c r="E37" s="355">
        <v>0</v>
      </c>
    </row>
    <row r="38" ht="24.75" customHeight="1" spans="1:5">
      <c r="A38" s="353">
        <v>505</v>
      </c>
      <c r="B38" s="351" t="s">
        <v>1915</v>
      </c>
      <c r="C38" s="352">
        <v>39765.061767</v>
      </c>
      <c r="D38" s="352">
        <v>34580.526417</v>
      </c>
      <c r="E38" s="352">
        <v>5184.53535</v>
      </c>
    </row>
    <row r="39" ht="24.75" customHeight="1" spans="1:5">
      <c r="A39" s="353">
        <v>50501</v>
      </c>
      <c r="B39" s="354" t="s">
        <v>1916</v>
      </c>
      <c r="C39" s="355">
        <v>34595.821839</v>
      </c>
      <c r="D39" s="355">
        <v>33531.788417</v>
      </c>
      <c r="E39" s="355">
        <v>1064.033422</v>
      </c>
    </row>
    <row r="40" ht="24.75" customHeight="1" spans="1:5">
      <c r="A40" s="353">
        <v>50502</v>
      </c>
      <c r="B40" s="354" t="s">
        <v>1917</v>
      </c>
      <c r="C40" s="355">
        <v>5169.239928</v>
      </c>
      <c r="D40" s="355">
        <v>1048.738</v>
      </c>
      <c r="E40" s="355">
        <v>4120.501928</v>
      </c>
    </row>
    <row r="41" ht="24.75" customHeight="1" spans="1:5">
      <c r="A41" s="353">
        <v>50599</v>
      </c>
      <c r="B41" s="354" t="s">
        <v>1918</v>
      </c>
      <c r="C41" s="355">
        <v>0</v>
      </c>
      <c r="D41" s="355">
        <v>0</v>
      </c>
      <c r="E41" s="355">
        <v>0</v>
      </c>
    </row>
    <row r="42" ht="24.75" customHeight="1" spans="1:5">
      <c r="A42" s="353">
        <v>506</v>
      </c>
      <c r="B42" s="351" t="s">
        <v>1919</v>
      </c>
      <c r="C42" s="352">
        <v>3130.7482</v>
      </c>
      <c r="D42" s="352">
        <v>0</v>
      </c>
      <c r="E42" s="352">
        <v>3130.7482</v>
      </c>
    </row>
    <row r="43" ht="24.75" customHeight="1" spans="1:5">
      <c r="A43" s="353">
        <v>50601</v>
      </c>
      <c r="B43" s="354" t="s">
        <v>1920</v>
      </c>
      <c r="C43" s="355">
        <v>3130.7482</v>
      </c>
      <c r="D43" s="355">
        <v>0</v>
      </c>
      <c r="E43" s="355">
        <v>3130.7482</v>
      </c>
    </row>
    <row r="44" ht="24.75" customHeight="1" spans="1:5">
      <c r="A44" s="353">
        <v>50602</v>
      </c>
      <c r="B44" s="354" t="s">
        <v>1921</v>
      </c>
      <c r="C44" s="355">
        <v>0</v>
      </c>
      <c r="D44" s="355">
        <v>0</v>
      </c>
      <c r="E44" s="355">
        <v>0</v>
      </c>
    </row>
    <row r="45" ht="24.75" customHeight="1" spans="1:5">
      <c r="A45" s="353">
        <v>507</v>
      </c>
      <c r="B45" s="351" t="s">
        <v>1922</v>
      </c>
      <c r="C45" s="352">
        <v>7800.1362</v>
      </c>
      <c r="D45" s="352">
        <v>0</v>
      </c>
      <c r="E45" s="352">
        <v>7800.1362</v>
      </c>
    </row>
    <row r="46" ht="24.75" customHeight="1" spans="1:5">
      <c r="A46" s="353">
        <v>50701</v>
      </c>
      <c r="B46" s="354" t="s">
        <v>1923</v>
      </c>
      <c r="C46" s="355">
        <v>3519.5</v>
      </c>
      <c r="D46" s="355">
        <v>0</v>
      </c>
      <c r="E46" s="355">
        <v>3519.5</v>
      </c>
    </row>
    <row r="47" ht="24.75" customHeight="1" spans="1:5">
      <c r="A47" s="353">
        <v>50702</v>
      </c>
      <c r="B47" s="354" t="s">
        <v>1924</v>
      </c>
      <c r="C47" s="355">
        <v>943.6062</v>
      </c>
      <c r="D47" s="355">
        <v>0</v>
      </c>
      <c r="E47" s="355">
        <v>943.6062</v>
      </c>
    </row>
    <row r="48" ht="24.75" customHeight="1" spans="1:5">
      <c r="A48" s="353">
        <v>50799</v>
      </c>
      <c r="B48" s="354" t="s">
        <v>1925</v>
      </c>
      <c r="C48" s="355">
        <v>3337.03</v>
      </c>
      <c r="D48" s="355">
        <v>0</v>
      </c>
      <c r="E48" s="355">
        <v>3337.03</v>
      </c>
    </row>
    <row r="49" ht="24.75" customHeight="1" spans="1:5">
      <c r="A49" s="353">
        <v>508</v>
      </c>
      <c r="B49" s="351" t="s">
        <v>1926</v>
      </c>
      <c r="C49" s="352">
        <v>0</v>
      </c>
      <c r="D49" s="352">
        <v>0</v>
      </c>
      <c r="E49" s="352">
        <v>0</v>
      </c>
    </row>
    <row r="50" ht="24.75" customHeight="1" spans="1:5">
      <c r="A50" s="353">
        <v>50803</v>
      </c>
      <c r="B50" s="354" t="s">
        <v>1927</v>
      </c>
      <c r="C50" s="355">
        <v>0</v>
      </c>
      <c r="D50" s="355">
        <v>0</v>
      </c>
      <c r="E50" s="355">
        <v>0</v>
      </c>
    </row>
    <row r="51" ht="24.75" customHeight="1" spans="1:5">
      <c r="A51" s="353">
        <v>50804</v>
      </c>
      <c r="B51" s="354" t="s">
        <v>1928</v>
      </c>
      <c r="C51" s="355">
        <v>0</v>
      </c>
      <c r="D51" s="355">
        <v>0</v>
      </c>
      <c r="E51" s="355">
        <v>0</v>
      </c>
    </row>
    <row r="52" ht="24.75" customHeight="1" spans="1:5">
      <c r="A52" s="353">
        <v>50805</v>
      </c>
      <c r="B52" s="354" t="s">
        <v>1929</v>
      </c>
      <c r="C52" s="355">
        <v>0</v>
      </c>
      <c r="D52" s="355">
        <v>0</v>
      </c>
      <c r="E52" s="355">
        <v>0</v>
      </c>
    </row>
    <row r="53" ht="24.75" customHeight="1" spans="1:5">
      <c r="A53" s="353">
        <v>50899</v>
      </c>
      <c r="B53" s="354" t="s">
        <v>1930</v>
      </c>
      <c r="C53" s="355">
        <v>0</v>
      </c>
      <c r="D53" s="355">
        <v>0</v>
      </c>
      <c r="E53" s="355">
        <v>0</v>
      </c>
    </row>
    <row r="54" ht="24.75" customHeight="1" spans="1:5">
      <c r="A54" s="353">
        <v>509</v>
      </c>
      <c r="B54" s="351" t="s">
        <v>1931</v>
      </c>
      <c r="C54" s="352">
        <v>34119.849706</v>
      </c>
      <c r="D54" s="352">
        <v>4677.573827</v>
      </c>
      <c r="E54" s="352">
        <v>29442.275879</v>
      </c>
    </row>
    <row r="55" ht="24.75" customHeight="1" spans="1:5">
      <c r="A55" s="353">
        <v>50901</v>
      </c>
      <c r="B55" s="354" t="s">
        <v>1932</v>
      </c>
      <c r="C55" s="355">
        <v>24423.328845</v>
      </c>
      <c r="D55" s="355">
        <v>4236.619327</v>
      </c>
      <c r="E55" s="355">
        <v>20186.709518</v>
      </c>
    </row>
    <row r="56" ht="24.75" customHeight="1" spans="1:5">
      <c r="A56" s="353">
        <v>50902</v>
      </c>
      <c r="B56" s="354" t="s">
        <v>1933</v>
      </c>
      <c r="C56" s="355">
        <v>688.743</v>
      </c>
      <c r="D56" s="355">
        <v>0</v>
      </c>
      <c r="E56" s="355">
        <v>688.743</v>
      </c>
    </row>
    <row r="57" ht="24.75" customHeight="1" spans="1:5">
      <c r="A57" s="353">
        <v>50903</v>
      </c>
      <c r="B57" s="354" t="s">
        <v>1934</v>
      </c>
      <c r="C57" s="355">
        <v>2493.345</v>
      </c>
      <c r="D57" s="355">
        <v>0</v>
      </c>
      <c r="E57" s="355">
        <v>2493.345</v>
      </c>
    </row>
    <row r="58" ht="24.75" customHeight="1" spans="1:5">
      <c r="A58" s="353">
        <v>50905</v>
      </c>
      <c r="B58" s="354" t="s">
        <v>1935</v>
      </c>
      <c r="C58" s="355">
        <v>439.5145</v>
      </c>
      <c r="D58" s="355">
        <v>438.9145</v>
      </c>
      <c r="E58" s="355">
        <v>0.6</v>
      </c>
    </row>
    <row r="59" ht="24.75" customHeight="1" spans="1:5">
      <c r="A59" s="353">
        <v>50999</v>
      </c>
      <c r="B59" s="354" t="s">
        <v>1936</v>
      </c>
      <c r="C59" s="355">
        <v>6074.918361</v>
      </c>
      <c r="D59" s="355">
        <v>2.04</v>
      </c>
      <c r="E59" s="355">
        <v>6072.878361</v>
      </c>
    </row>
    <row r="60" ht="24.75" customHeight="1" spans="1:5">
      <c r="A60" s="353">
        <v>510</v>
      </c>
      <c r="B60" s="351" t="s">
        <v>1937</v>
      </c>
      <c r="C60" s="352">
        <v>21275</v>
      </c>
      <c r="D60" s="352">
        <v>0</v>
      </c>
      <c r="E60" s="352">
        <v>21275</v>
      </c>
    </row>
    <row r="61" ht="24.75" customHeight="1" spans="1:5">
      <c r="A61" s="353">
        <v>51002</v>
      </c>
      <c r="B61" s="354" t="s">
        <v>1938</v>
      </c>
      <c r="C61" s="355">
        <v>21275</v>
      </c>
      <c r="D61" s="355">
        <v>0</v>
      </c>
      <c r="E61" s="355">
        <v>21275</v>
      </c>
    </row>
    <row r="62" ht="24.75" customHeight="1" spans="1:5">
      <c r="A62" s="353">
        <v>51003</v>
      </c>
      <c r="B62" s="354" t="s">
        <v>1939</v>
      </c>
      <c r="C62" s="355">
        <v>0</v>
      </c>
      <c r="D62" s="355">
        <v>0</v>
      </c>
      <c r="E62" s="355">
        <v>0</v>
      </c>
    </row>
    <row r="63" ht="24.75" customHeight="1" spans="1:5">
      <c r="A63" s="353">
        <v>51004</v>
      </c>
      <c r="B63" s="354" t="s">
        <v>1940</v>
      </c>
      <c r="C63" s="355">
        <v>0</v>
      </c>
      <c r="D63" s="355">
        <v>0</v>
      </c>
      <c r="E63" s="355">
        <v>0</v>
      </c>
    </row>
    <row r="64" ht="24.75" customHeight="1" spans="1:5">
      <c r="A64" s="353">
        <v>511</v>
      </c>
      <c r="B64" s="351" t="s">
        <v>1941</v>
      </c>
      <c r="C64" s="352">
        <v>2920</v>
      </c>
      <c r="D64" s="352">
        <v>0</v>
      </c>
      <c r="E64" s="352">
        <v>2920</v>
      </c>
    </row>
    <row r="65" ht="24.75" customHeight="1" spans="1:5">
      <c r="A65" s="353">
        <v>51101</v>
      </c>
      <c r="B65" s="354" t="s">
        <v>1942</v>
      </c>
      <c r="C65" s="355">
        <v>2800</v>
      </c>
      <c r="D65" s="355">
        <v>0</v>
      </c>
      <c r="E65" s="355">
        <v>2800</v>
      </c>
    </row>
    <row r="66" ht="24.75" customHeight="1" spans="1:5">
      <c r="A66" s="353">
        <v>51102</v>
      </c>
      <c r="B66" s="354" t="s">
        <v>1943</v>
      </c>
      <c r="C66" s="355">
        <v>90</v>
      </c>
      <c r="D66" s="355">
        <v>0</v>
      </c>
      <c r="E66" s="355">
        <v>90</v>
      </c>
    </row>
    <row r="67" ht="25" customHeight="1" spans="1:5">
      <c r="A67" s="353">
        <v>51103</v>
      </c>
      <c r="B67" s="354" t="s">
        <v>1944</v>
      </c>
      <c r="C67" s="355">
        <v>30</v>
      </c>
      <c r="D67" s="355">
        <v>0</v>
      </c>
      <c r="E67" s="355">
        <v>30</v>
      </c>
    </row>
    <row r="68" ht="25" customHeight="1" spans="1:5">
      <c r="A68" s="353">
        <v>51104</v>
      </c>
      <c r="B68" s="354" t="s">
        <v>1945</v>
      </c>
      <c r="C68" s="355">
        <v>0</v>
      </c>
      <c r="D68" s="355">
        <v>0</v>
      </c>
      <c r="E68" s="355">
        <v>0</v>
      </c>
    </row>
    <row r="69" ht="25" customHeight="1" spans="1:5">
      <c r="A69" s="353">
        <v>512</v>
      </c>
      <c r="B69" s="351" t="s">
        <v>908</v>
      </c>
      <c r="C69" s="352">
        <v>8750</v>
      </c>
      <c r="D69" s="352">
        <v>0</v>
      </c>
      <c r="E69" s="352">
        <v>8750</v>
      </c>
    </row>
    <row r="70" ht="25" customHeight="1" spans="1:5">
      <c r="A70" s="353">
        <v>51201</v>
      </c>
      <c r="B70" s="354" t="s">
        <v>1946</v>
      </c>
      <c r="C70" s="355">
        <v>8300</v>
      </c>
      <c r="D70" s="355">
        <v>0</v>
      </c>
      <c r="E70" s="355">
        <v>8300</v>
      </c>
    </row>
    <row r="71" ht="25" customHeight="1" spans="1:5">
      <c r="A71" s="353">
        <v>51202</v>
      </c>
      <c r="B71" s="354" t="s">
        <v>1947</v>
      </c>
      <c r="C71" s="355">
        <v>450</v>
      </c>
      <c r="D71" s="355">
        <v>0</v>
      </c>
      <c r="E71" s="355">
        <v>450</v>
      </c>
    </row>
    <row r="72" ht="25" customHeight="1" spans="1:5">
      <c r="A72" s="353">
        <v>513</v>
      </c>
      <c r="B72" s="351" t="s">
        <v>900</v>
      </c>
      <c r="C72" s="352">
        <v>0</v>
      </c>
      <c r="D72" s="352">
        <v>0</v>
      </c>
      <c r="E72" s="352">
        <v>0</v>
      </c>
    </row>
    <row r="73" ht="25" hidden="1" customHeight="1" spans="1:5">
      <c r="A73" s="353">
        <v>51301</v>
      </c>
      <c r="B73" s="354" t="s">
        <v>1948</v>
      </c>
      <c r="C73" s="355">
        <v>0</v>
      </c>
      <c r="D73" s="355">
        <v>0</v>
      </c>
      <c r="E73" s="355">
        <v>0</v>
      </c>
    </row>
    <row r="74" ht="25" hidden="1" customHeight="1" spans="1:5">
      <c r="A74" s="353">
        <v>51303</v>
      </c>
      <c r="B74" s="354" t="s">
        <v>1949</v>
      </c>
      <c r="C74" s="355">
        <v>0</v>
      </c>
      <c r="D74" s="355">
        <v>0</v>
      </c>
      <c r="E74" s="355">
        <v>0</v>
      </c>
    </row>
    <row r="75" ht="25" hidden="1" customHeight="1" spans="1:5">
      <c r="A75" s="353">
        <v>51304</v>
      </c>
      <c r="B75" s="354" t="s">
        <v>1950</v>
      </c>
      <c r="C75" s="355">
        <v>0</v>
      </c>
      <c r="D75" s="355">
        <v>0</v>
      </c>
      <c r="E75" s="355">
        <v>0</v>
      </c>
    </row>
    <row r="76" ht="25" hidden="1" customHeight="1" spans="1:5">
      <c r="A76" s="353">
        <v>51305</v>
      </c>
      <c r="B76" s="354" t="s">
        <v>1951</v>
      </c>
      <c r="C76" s="355">
        <v>0</v>
      </c>
      <c r="D76" s="355">
        <v>0</v>
      </c>
      <c r="E76" s="355">
        <v>0</v>
      </c>
    </row>
    <row r="77" ht="25" hidden="1" customHeight="1" spans="1:5">
      <c r="A77" s="353">
        <v>51306</v>
      </c>
      <c r="B77" s="354" t="s">
        <v>1952</v>
      </c>
      <c r="C77" s="355">
        <v>0</v>
      </c>
      <c r="D77" s="355">
        <v>0</v>
      </c>
      <c r="E77" s="355">
        <v>0</v>
      </c>
    </row>
    <row r="78" ht="25" hidden="1" customHeight="1" spans="1:5">
      <c r="A78" s="353">
        <v>51307</v>
      </c>
      <c r="B78" s="354" t="s">
        <v>1953</v>
      </c>
      <c r="C78" s="355">
        <v>0</v>
      </c>
      <c r="D78" s="355">
        <v>0</v>
      </c>
      <c r="E78" s="355">
        <v>0</v>
      </c>
    </row>
    <row r="79" ht="25" customHeight="1" spans="1:5">
      <c r="A79" s="353">
        <v>514</v>
      </c>
      <c r="B79" s="351" t="s">
        <v>1954</v>
      </c>
      <c r="C79" s="352">
        <v>10718.6688</v>
      </c>
      <c r="D79" s="352">
        <v>0</v>
      </c>
      <c r="E79" s="352">
        <v>10718.6688</v>
      </c>
    </row>
    <row r="80" ht="25" customHeight="1" spans="1:5">
      <c r="A80" s="353">
        <v>51401</v>
      </c>
      <c r="B80" s="354" t="s">
        <v>1955</v>
      </c>
      <c r="C80" s="355">
        <v>2500</v>
      </c>
      <c r="D80" s="355">
        <v>0</v>
      </c>
      <c r="E80" s="355">
        <v>2500</v>
      </c>
    </row>
    <row r="81" ht="25" customHeight="1" spans="1:5">
      <c r="A81" s="353">
        <v>51402</v>
      </c>
      <c r="B81" s="354" t="s">
        <v>1956</v>
      </c>
      <c r="C81" s="355">
        <v>8218.6688</v>
      </c>
      <c r="D81" s="355">
        <v>0</v>
      </c>
      <c r="E81" s="355">
        <v>8218.6688</v>
      </c>
    </row>
    <row r="82" ht="25" customHeight="1" spans="1:5">
      <c r="A82" s="353">
        <v>599</v>
      </c>
      <c r="B82" s="351" t="s">
        <v>893</v>
      </c>
      <c r="C82" s="352">
        <v>1633</v>
      </c>
      <c r="D82" s="352">
        <v>0</v>
      </c>
      <c r="E82" s="352">
        <v>1633</v>
      </c>
    </row>
    <row r="83" ht="25" hidden="1" customHeight="1" spans="1:5">
      <c r="A83" s="353">
        <v>59907</v>
      </c>
      <c r="B83" s="354" t="s">
        <v>1957</v>
      </c>
      <c r="C83" s="355">
        <v>0</v>
      </c>
      <c r="D83" s="355">
        <v>0</v>
      </c>
      <c r="E83" s="355">
        <v>0</v>
      </c>
    </row>
    <row r="84" ht="25" hidden="1" customHeight="1" spans="1:5">
      <c r="A84" s="353">
        <v>59908</v>
      </c>
      <c r="B84" s="354" t="s">
        <v>1958</v>
      </c>
      <c r="C84" s="355">
        <v>0</v>
      </c>
      <c r="D84" s="355">
        <v>0</v>
      </c>
      <c r="E84" s="355">
        <v>0</v>
      </c>
    </row>
    <row r="85" ht="25" hidden="1" customHeight="1" spans="1:5">
      <c r="A85" s="353">
        <v>59909</v>
      </c>
      <c r="B85" s="354" t="s">
        <v>1959</v>
      </c>
      <c r="C85" s="355">
        <v>0</v>
      </c>
      <c r="D85" s="355">
        <v>0</v>
      </c>
      <c r="E85" s="355">
        <v>0</v>
      </c>
    </row>
    <row r="86" ht="25" hidden="1" customHeight="1" spans="1:5">
      <c r="A86" s="353">
        <v>59910</v>
      </c>
      <c r="B86" s="354" t="s">
        <v>1960</v>
      </c>
      <c r="C86" s="355">
        <v>0</v>
      </c>
      <c r="D86" s="355">
        <v>0</v>
      </c>
      <c r="E86" s="355">
        <v>0</v>
      </c>
    </row>
    <row r="87" ht="25" customHeight="1" spans="1:5">
      <c r="A87" s="353">
        <v>59999</v>
      </c>
      <c r="B87" s="354" t="s">
        <v>1961</v>
      </c>
      <c r="C87" s="355">
        <v>1633</v>
      </c>
      <c r="D87" s="355">
        <v>0</v>
      </c>
      <c r="E87" s="355">
        <v>1633</v>
      </c>
    </row>
  </sheetData>
  <autoFilter ref="A5:E87">
    <extLst/>
  </autoFilter>
  <mergeCells count="5">
    <mergeCell ref="B2:E2"/>
    <mergeCell ref="B3:D3"/>
    <mergeCell ref="D4:E4"/>
    <mergeCell ref="B4:B5"/>
    <mergeCell ref="C4:C5"/>
  </mergeCells>
  <pageMargins left="0.751388888888889" right="0.751388888888889" top="1" bottom="1" header="0.5" footer="0.5"/>
  <pageSetup paperSize="9" scale="68" fitToHeight="0" orientation="portrait" horizontalDpi="300" verticalDpi="300"/>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E100"/>
  <sheetViews>
    <sheetView showGridLines="0" topLeftCell="B1" workbookViewId="0">
      <selection activeCell="B2" sqref="B2:E2"/>
    </sheetView>
  </sheetViews>
  <sheetFormatPr defaultColWidth="9" defaultRowHeight="14.25" outlineLevelCol="4"/>
  <cols>
    <col min="1" max="1" width="9" hidden="1" customWidth="1"/>
    <col min="2" max="2" width="36.4333333333333" style="318" customWidth="1"/>
    <col min="3" max="3" width="28.1416666666667" style="319" customWidth="1"/>
    <col min="4" max="4" width="27.7166666666667" style="319" customWidth="1"/>
    <col min="5" max="5" width="29.7166666666667" style="319" customWidth="1"/>
    <col min="6" max="16384" width="9" style="318"/>
  </cols>
  <sheetData>
    <row r="1" s="318" customFormat="1" ht="19" customHeight="1" spans="2:5">
      <c r="B1" s="28" t="s">
        <v>1962</v>
      </c>
      <c r="C1" s="319"/>
      <c r="D1" s="319"/>
      <c r="E1" s="319"/>
    </row>
    <row r="2" s="318" customFormat="1" ht="44" customHeight="1" spans="2:5">
      <c r="B2" s="320" t="s">
        <v>1963</v>
      </c>
      <c r="C2" s="321"/>
      <c r="D2" s="321"/>
      <c r="E2" s="321"/>
    </row>
    <row r="3" s="318" customFormat="1" ht="19.5" customHeight="1" spans="2:5">
      <c r="B3" s="322"/>
      <c r="C3" s="323"/>
      <c r="D3" s="323"/>
      <c r="E3" s="324" t="s">
        <v>1883</v>
      </c>
    </row>
    <row r="4" s="318" customFormat="1" ht="19.5" customHeight="1" spans="2:5">
      <c r="B4" s="325" t="s">
        <v>1884</v>
      </c>
      <c r="C4" s="326" t="s">
        <v>1885</v>
      </c>
      <c r="D4" s="327" t="s">
        <v>1886</v>
      </c>
      <c r="E4" s="328"/>
    </row>
    <row r="5" s="318" customFormat="1" ht="27" customHeight="1" spans="2:5">
      <c r="B5" s="329"/>
      <c r="C5" s="330"/>
      <c r="D5" s="331" t="s">
        <v>1887</v>
      </c>
      <c r="E5" s="332" t="s">
        <v>1888</v>
      </c>
    </row>
    <row r="6" s="318" customFormat="1" ht="27.75" customHeight="1" spans="2:5">
      <c r="B6" s="333" t="s">
        <v>1889</v>
      </c>
      <c r="C6" s="334">
        <f>C7+C21+C48+C61+C66+C72+C87+C90+C97+C99</f>
        <v>215483.354587</v>
      </c>
      <c r="D6" s="334">
        <f>D7+D21+D48+D61+D66+D72+D87+D90+D97+D99</f>
        <v>78351.681494</v>
      </c>
      <c r="E6" s="334">
        <f>E7+E21+E48+E61+E66+E72+E87+E90+E97+E99</f>
        <v>137131.673093</v>
      </c>
    </row>
    <row r="7" s="318" customFormat="1" ht="27.75" customHeight="1" spans="1:5">
      <c r="A7">
        <v>301</v>
      </c>
      <c r="B7" s="333" t="s">
        <v>1964</v>
      </c>
      <c r="C7" s="334">
        <f>SUM(C8:C20)</f>
        <v>75243.694831</v>
      </c>
      <c r="D7" s="334">
        <f>SUM(D8:D20)</f>
        <v>68953.837112</v>
      </c>
      <c r="E7" s="334">
        <f>SUM(E8:E20)</f>
        <v>6289.857719</v>
      </c>
    </row>
    <row r="8" s="318" customFormat="1" ht="27.75" customHeight="1" spans="1:5">
      <c r="A8">
        <v>30101</v>
      </c>
      <c r="B8" s="335" t="s">
        <v>1965</v>
      </c>
      <c r="C8" s="336">
        <f>D8+E8</f>
        <v>22691.13336</v>
      </c>
      <c r="D8" s="336">
        <v>20317.51416</v>
      </c>
      <c r="E8" s="336">
        <v>2373.6192</v>
      </c>
    </row>
    <row r="9" s="318" customFormat="1" ht="27.75" customHeight="1" spans="1:5">
      <c r="A9">
        <v>30102</v>
      </c>
      <c r="B9" s="335" t="s">
        <v>1966</v>
      </c>
      <c r="C9" s="336">
        <f t="shared" ref="C8:C20" si="0">D9+E9</f>
        <v>5576.3268</v>
      </c>
      <c r="D9" s="336">
        <v>4795.8108</v>
      </c>
      <c r="E9" s="336">
        <v>780.516</v>
      </c>
    </row>
    <row r="10" s="318" customFormat="1" ht="27.75" customHeight="1" spans="1:5">
      <c r="A10">
        <v>30103</v>
      </c>
      <c r="B10" s="335" t="s">
        <v>1967</v>
      </c>
      <c r="C10" s="336">
        <f t="shared" si="0"/>
        <v>12116.35058</v>
      </c>
      <c r="D10" s="336">
        <v>12071.89058</v>
      </c>
      <c r="E10" s="336">
        <v>44.46</v>
      </c>
    </row>
    <row r="11" s="318" customFormat="1" ht="27.75" customHeight="1" spans="1:5">
      <c r="A11">
        <v>30106</v>
      </c>
      <c r="B11" s="335" t="s">
        <v>1968</v>
      </c>
      <c r="C11" s="336">
        <f t="shared" si="0"/>
        <v>38.144</v>
      </c>
      <c r="D11" s="336">
        <v>0</v>
      </c>
      <c r="E11" s="336">
        <v>38.144</v>
      </c>
    </row>
    <row r="12" s="318" customFormat="1" ht="27.75" customHeight="1" spans="1:5">
      <c r="A12">
        <v>30107</v>
      </c>
      <c r="B12" s="335" t="s">
        <v>1969</v>
      </c>
      <c r="C12" s="336">
        <f t="shared" si="0"/>
        <v>6560.16792</v>
      </c>
      <c r="D12" s="336">
        <v>6560.16792</v>
      </c>
      <c r="E12" s="336">
        <v>0</v>
      </c>
    </row>
    <row r="13" s="318" customFormat="1" ht="27.75" customHeight="1" spans="1:5">
      <c r="A13">
        <v>30108</v>
      </c>
      <c r="B13" s="335" t="s">
        <v>1970</v>
      </c>
      <c r="C13" s="336">
        <f t="shared" si="0"/>
        <v>6135.973918</v>
      </c>
      <c r="D13" s="336">
        <v>6135.973918</v>
      </c>
      <c r="E13" s="336">
        <v>0</v>
      </c>
    </row>
    <row r="14" s="318" customFormat="1" ht="27.75" customHeight="1" spans="1:5">
      <c r="A14">
        <v>30109</v>
      </c>
      <c r="B14" s="335" t="s">
        <v>1971</v>
      </c>
      <c r="C14" s="336">
        <f t="shared" si="0"/>
        <v>3567.990452</v>
      </c>
      <c r="D14" s="336">
        <v>3067.990452</v>
      </c>
      <c r="E14" s="336">
        <v>500</v>
      </c>
    </row>
    <row r="15" s="318" customFormat="1" ht="27.75" customHeight="1" spans="1:5">
      <c r="A15">
        <v>30110</v>
      </c>
      <c r="B15" s="335" t="s">
        <v>1972</v>
      </c>
      <c r="C15" s="336">
        <f t="shared" si="0"/>
        <v>2837.892106</v>
      </c>
      <c r="D15" s="336">
        <v>2837.892106</v>
      </c>
      <c r="E15" s="336">
        <v>0</v>
      </c>
    </row>
    <row r="16" s="318" customFormat="1" ht="27.75" customHeight="1" spans="1:5">
      <c r="A16">
        <v>30111</v>
      </c>
      <c r="B16" s="335" t="s">
        <v>1973</v>
      </c>
      <c r="C16" s="336">
        <f t="shared" si="0"/>
        <v>1919.474873</v>
      </c>
      <c r="D16" s="336">
        <v>1917.474873</v>
      </c>
      <c r="E16" s="336">
        <v>2</v>
      </c>
    </row>
    <row r="17" s="318" customFormat="1" ht="27.75" customHeight="1" spans="1:5">
      <c r="A17">
        <v>30112</v>
      </c>
      <c r="B17" s="335" t="s">
        <v>1974</v>
      </c>
      <c r="C17" s="336">
        <f t="shared" si="0"/>
        <v>286.113164</v>
      </c>
      <c r="D17" s="336">
        <v>204.492047</v>
      </c>
      <c r="E17" s="336">
        <v>81.621117</v>
      </c>
    </row>
    <row r="18" s="318" customFormat="1" ht="27.75" customHeight="1" spans="1:5">
      <c r="A18">
        <v>30113</v>
      </c>
      <c r="B18" s="335" t="s">
        <v>1893</v>
      </c>
      <c r="C18" s="336">
        <f t="shared" si="0"/>
        <v>4601.987312</v>
      </c>
      <c r="D18" s="336">
        <v>4601.987312</v>
      </c>
      <c r="E18" s="336">
        <v>0</v>
      </c>
    </row>
    <row r="19" s="318" customFormat="1" ht="27.75" customHeight="1" spans="1:5">
      <c r="A19">
        <v>30114</v>
      </c>
      <c r="B19" s="335" t="s">
        <v>1975</v>
      </c>
      <c r="C19" s="336">
        <f t="shared" si="0"/>
        <v>18.64</v>
      </c>
      <c r="D19" s="336">
        <v>0</v>
      </c>
      <c r="E19" s="336">
        <v>18.64</v>
      </c>
    </row>
    <row r="20" s="318" customFormat="1" ht="27.75" customHeight="1" spans="1:5">
      <c r="A20">
        <v>30199</v>
      </c>
      <c r="B20" s="335" t="s">
        <v>1894</v>
      </c>
      <c r="C20" s="336">
        <f t="shared" si="0"/>
        <v>8893.500346</v>
      </c>
      <c r="D20" s="336">
        <v>6442.642944</v>
      </c>
      <c r="E20" s="336">
        <v>2450.857402</v>
      </c>
    </row>
    <row r="21" s="318" customFormat="1" ht="27.75" customHeight="1" spans="1:5">
      <c r="A21">
        <v>302</v>
      </c>
      <c r="B21" s="333" t="s">
        <v>1976</v>
      </c>
      <c r="C21" s="334">
        <f>SUM(C22:C47)</f>
        <v>23786.972355</v>
      </c>
      <c r="D21" s="334">
        <f>SUM(D22:D47)</f>
        <v>4720.270555</v>
      </c>
      <c r="E21" s="334">
        <f>SUM(E22:E47)</f>
        <v>19066.7018</v>
      </c>
    </row>
    <row r="22" s="318" customFormat="1" ht="27.75" customHeight="1" spans="1:5">
      <c r="A22">
        <v>30201</v>
      </c>
      <c r="B22" s="335" t="s">
        <v>1977</v>
      </c>
      <c r="C22" s="336">
        <f t="shared" ref="C22:C47" si="1">D22+E22</f>
        <v>9134.113916</v>
      </c>
      <c r="D22" s="336">
        <v>1787.5563</v>
      </c>
      <c r="E22" s="336">
        <v>7346.557616</v>
      </c>
    </row>
    <row r="23" s="318" customFormat="1" ht="27.75" customHeight="1" spans="1:5">
      <c r="A23">
        <v>30202</v>
      </c>
      <c r="B23" s="335" t="s">
        <v>1978</v>
      </c>
      <c r="C23" s="336">
        <f t="shared" si="1"/>
        <v>77.5636</v>
      </c>
      <c r="D23" s="336">
        <v>21.064</v>
      </c>
      <c r="E23" s="336">
        <v>56.4996</v>
      </c>
    </row>
    <row r="24" s="318" customFormat="1" ht="27.75" customHeight="1" spans="1:5">
      <c r="A24">
        <v>30203</v>
      </c>
      <c r="B24" s="335" t="s">
        <v>1979</v>
      </c>
      <c r="C24" s="336">
        <f t="shared" si="1"/>
        <v>183.4</v>
      </c>
      <c r="D24" s="336">
        <v>0</v>
      </c>
      <c r="E24" s="336">
        <v>183.4</v>
      </c>
    </row>
    <row r="25" s="318" customFormat="1" ht="27.75" customHeight="1" spans="1:5">
      <c r="A25">
        <v>30204</v>
      </c>
      <c r="B25" s="337" t="s">
        <v>1980</v>
      </c>
      <c r="C25" s="336">
        <f t="shared" si="1"/>
        <v>0</v>
      </c>
      <c r="D25" s="336">
        <v>0</v>
      </c>
      <c r="E25" s="336">
        <v>0</v>
      </c>
    </row>
    <row r="26" s="318" customFormat="1" ht="27.75" customHeight="1" spans="1:5">
      <c r="A26">
        <v>30205</v>
      </c>
      <c r="B26" s="335" t="s">
        <v>1981</v>
      </c>
      <c r="C26" s="336">
        <f t="shared" si="1"/>
        <v>40.1103</v>
      </c>
      <c r="D26" s="336">
        <v>5.0756</v>
      </c>
      <c r="E26" s="336">
        <v>35.0347</v>
      </c>
    </row>
    <row r="27" s="318" customFormat="1" ht="27.75" customHeight="1" spans="1:5">
      <c r="A27">
        <v>30206</v>
      </c>
      <c r="B27" s="335" t="s">
        <v>1982</v>
      </c>
      <c r="C27" s="336">
        <f t="shared" si="1"/>
        <v>525.525667</v>
      </c>
      <c r="D27" s="336">
        <v>122.8</v>
      </c>
      <c r="E27" s="336">
        <v>402.725667</v>
      </c>
    </row>
    <row r="28" s="318" customFormat="1" ht="27.75" customHeight="1" spans="1:5">
      <c r="A28">
        <v>30207</v>
      </c>
      <c r="B28" s="335" t="s">
        <v>1983</v>
      </c>
      <c r="C28" s="336">
        <f t="shared" si="1"/>
        <v>355.4538</v>
      </c>
      <c r="D28" s="336">
        <v>12.15</v>
      </c>
      <c r="E28" s="336">
        <v>343.3038</v>
      </c>
    </row>
    <row r="29" s="318" customFormat="1" ht="27.75" customHeight="1" spans="1:5">
      <c r="A29">
        <v>30208</v>
      </c>
      <c r="B29" s="337" t="s">
        <v>1984</v>
      </c>
      <c r="C29" s="336">
        <f t="shared" si="1"/>
        <v>0</v>
      </c>
      <c r="D29" s="336">
        <v>0</v>
      </c>
      <c r="E29" s="336">
        <v>0</v>
      </c>
    </row>
    <row r="30" s="318" customFormat="1" ht="27.75" customHeight="1" spans="1:5">
      <c r="A30">
        <v>30209</v>
      </c>
      <c r="B30" s="335" t="s">
        <v>1985</v>
      </c>
      <c r="C30" s="336">
        <f t="shared" si="1"/>
        <v>51.368</v>
      </c>
      <c r="D30" s="336">
        <v>15.8</v>
      </c>
      <c r="E30" s="336">
        <v>35.568</v>
      </c>
    </row>
    <row r="31" s="318" customFormat="1" ht="27.75" customHeight="1" spans="1:5">
      <c r="A31">
        <v>30211</v>
      </c>
      <c r="B31" s="335" t="s">
        <v>1986</v>
      </c>
      <c r="C31" s="336">
        <f t="shared" si="1"/>
        <v>530.29665</v>
      </c>
      <c r="D31" s="336">
        <v>245.176</v>
      </c>
      <c r="E31" s="336">
        <v>285.12065</v>
      </c>
    </row>
    <row r="32" s="318" customFormat="1" ht="27.75" customHeight="1" spans="1:5">
      <c r="A32">
        <v>30212</v>
      </c>
      <c r="B32" s="335" t="s">
        <v>1987</v>
      </c>
      <c r="C32" s="336">
        <f t="shared" si="1"/>
        <v>14</v>
      </c>
      <c r="D32" s="336">
        <v>0</v>
      </c>
      <c r="E32" s="336">
        <v>14</v>
      </c>
    </row>
    <row r="33" s="318" customFormat="1" ht="27.75" customHeight="1" spans="1:5">
      <c r="A33">
        <v>30213</v>
      </c>
      <c r="B33" s="335" t="s">
        <v>1988</v>
      </c>
      <c r="C33" s="336">
        <f t="shared" si="1"/>
        <v>316.754938</v>
      </c>
      <c r="D33" s="336">
        <v>8.8452</v>
      </c>
      <c r="E33" s="336">
        <v>307.909738</v>
      </c>
    </row>
    <row r="34" s="318" customFormat="1" ht="27.75" customHeight="1" spans="1:5">
      <c r="A34">
        <v>30214</v>
      </c>
      <c r="B34" s="335" t="s">
        <v>1989</v>
      </c>
      <c r="C34" s="336">
        <f t="shared" si="1"/>
        <v>270.92</v>
      </c>
      <c r="D34" s="336">
        <v>0</v>
      </c>
      <c r="E34" s="336">
        <v>270.92</v>
      </c>
    </row>
    <row r="35" s="318" customFormat="1" ht="27.75" customHeight="1" spans="1:5">
      <c r="A35">
        <v>30215</v>
      </c>
      <c r="B35" s="335" t="s">
        <v>1990</v>
      </c>
      <c r="C35" s="336">
        <f t="shared" si="1"/>
        <v>295.856</v>
      </c>
      <c r="D35" s="336">
        <v>69.456</v>
      </c>
      <c r="E35" s="336">
        <v>226.4</v>
      </c>
    </row>
    <row r="36" s="318" customFormat="1" ht="27.75" customHeight="1" spans="1:5">
      <c r="A36">
        <v>30216</v>
      </c>
      <c r="B36" s="335" t="s">
        <v>1991</v>
      </c>
      <c r="C36" s="336">
        <f t="shared" si="1"/>
        <v>589.75</v>
      </c>
      <c r="D36" s="336">
        <v>6.76</v>
      </c>
      <c r="E36" s="336">
        <v>582.99</v>
      </c>
    </row>
    <row r="37" s="318" customFormat="1" ht="27.75" customHeight="1" spans="1:5">
      <c r="A37">
        <v>30217</v>
      </c>
      <c r="B37" s="335" t="s">
        <v>1992</v>
      </c>
      <c r="C37" s="336">
        <f t="shared" si="1"/>
        <v>502.0954</v>
      </c>
      <c r="D37" s="336">
        <v>181.0715</v>
      </c>
      <c r="E37" s="336">
        <v>321.0239</v>
      </c>
    </row>
    <row r="38" s="318" customFormat="1" ht="27.75" customHeight="1" spans="1:5">
      <c r="A38">
        <v>30218</v>
      </c>
      <c r="B38" s="335" t="s">
        <v>1993</v>
      </c>
      <c r="C38" s="336">
        <f t="shared" si="1"/>
        <v>555.17</v>
      </c>
      <c r="D38" s="336">
        <v>0</v>
      </c>
      <c r="E38" s="336">
        <v>555.17</v>
      </c>
    </row>
    <row r="39" s="318" customFormat="1" ht="27.75" customHeight="1" spans="1:5">
      <c r="A39">
        <v>30224</v>
      </c>
      <c r="B39" s="335" t="s">
        <v>1994</v>
      </c>
      <c r="C39" s="336">
        <f t="shared" si="1"/>
        <v>116.73</v>
      </c>
      <c r="D39" s="336">
        <v>66.73</v>
      </c>
      <c r="E39" s="336">
        <v>50</v>
      </c>
    </row>
    <row r="40" s="318" customFormat="1" ht="27.75" customHeight="1" spans="1:5">
      <c r="A40">
        <v>30225</v>
      </c>
      <c r="B40" s="335" t="s">
        <v>1995</v>
      </c>
      <c r="C40" s="336">
        <f t="shared" si="1"/>
        <v>1.36</v>
      </c>
      <c r="D40" s="336">
        <v>0</v>
      </c>
      <c r="E40" s="336">
        <v>1.36</v>
      </c>
    </row>
    <row r="41" s="318" customFormat="1" ht="27.75" customHeight="1" spans="1:5">
      <c r="A41">
        <v>30226</v>
      </c>
      <c r="B41" s="335" t="s">
        <v>1996</v>
      </c>
      <c r="C41" s="336">
        <f t="shared" si="1"/>
        <v>1020.335</v>
      </c>
      <c r="D41" s="336">
        <v>4.48</v>
      </c>
      <c r="E41" s="336">
        <v>1015.855</v>
      </c>
    </row>
    <row r="42" s="318" customFormat="1" ht="27.75" customHeight="1" spans="1:5">
      <c r="A42">
        <v>30227</v>
      </c>
      <c r="B42" s="335" t="s">
        <v>1997</v>
      </c>
      <c r="C42" s="336">
        <f t="shared" si="1"/>
        <v>1270.675</v>
      </c>
      <c r="D42" s="336">
        <v>5.2</v>
      </c>
      <c r="E42" s="336">
        <v>1265.475</v>
      </c>
    </row>
    <row r="43" s="318" customFormat="1" ht="27.75" customHeight="1" spans="1:5">
      <c r="A43">
        <v>30228</v>
      </c>
      <c r="B43" s="335" t="s">
        <v>1998</v>
      </c>
      <c r="C43" s="336">
        <f t="shared" si="1"/>
        <v>764.896555</v>
      </c>
      <c r="D43" s="336">
        <v>764.896555</v>
      </c>
      <c r="E43" s="336">
        <v>0</v>
      </c>
    </row>
    <row r="44" s="318" customFormat="1" ht="27.75" customHeight="1" spans="1:5">
      <c r="A44">
        <v>30229</v>
      </c>
      <c r="B44" s="337" t="s">
        <v>1999</v>
      </c>
      <c r="C44" s="336">
        <f t="shared" si="1"/>
        <v>1.68</v>
      </c>
      <c r="D44" s="336">
        <v>1.68</v>
      </c>
      <c r="E44" s="336">
        <v>0</v>
      </c>
    </row>
    <row r="45" s="318" customFormat="1" ht="27.75" customHeight="1" spans="1:5">
      <c r="A45">
        <v>30231</v>
      </c>
      <c r="B45" s="335" t="s">
        <v>2000</v>
      </c>
      <c r="C45" s="336">
        <f t="shared" si="1"/>
        <v>380.415</v>
      </c>
      <c r="D45" s="336">
        <v>121.215</v>
      </c>
      <c r="E45" s="336">
        <v>259.2</v>
      </c>
    </row>
    <row r="46" s="318" customFormat="1" ht="27.75" customHeight="1" spans="1:5">
      <c r="A46">
        <v>30239</v>
      </c>
      <c r="B46" s="335" t="s">
        <v>2001</v>
      </c>
      <c r="C46" s="336">
        <f t="shared" si="1"/>
        <v>1394.201589</v>
      </c>
      <c r="D46" s="336">
        <v>1271.776</v>
      </c>
      <c r="E46" s="336">
        <v>122.425589</v>
      </c>
    </row>
    <row r="47" s="318" customFormat="1" ht="27.75" customHeight="1" spans="1:5">
      <c r="A47">
        <v>30299</v>
      </c>
      <c r="B47" s="335" t="s">
        <v>2002</v>
      </c>
      <c r="C47" s="336">
        <f t="shared" si="1"/>
        <v>5394.30094</v>
      </c>
      <c r="D47" s="336">
        <v>8.5384</v>
      </c>
      <c r="E47" s="336">
        <f>5381.02654+4.736</f>
        <v>5385.76254</v>
      </c>
    </row>
    <row r="48" s="318" customFormat="1" ht="27.75" customHeight="1" spans="1:5">
      <c r="A48">
        <v>303</v>
      </c>
      <c r="B48" s="333" t="s">
        <v>1931</v>
      </c>
      <c r="C48" s="334">
        <f>SUM(C49:C60)</f>
        <v>34119.849706</v>
      </c>
      <c r="D48" s="334">
        <f>SUM(D49:D60)</f>
        <v>4677.573827</v>
      </c>
      <c r="E48" s="334">
        <f>SUM(E49:E60)</f>
        <v>29442.275879</v>
      </c>
    </row>
    <row r="49" s="318" customFormat="1" ht="27.75" customHeight="1" spans="1:5">
      <c r="A49">
        <v>30301</v>
      </c>
      <c r="B49" s="335" t="s">
        <v>2003</v>
      </c>
      <c r="C49" s="336">
        <f t="shared" ref="C49:C60" si="2">D49+E49</f>
        <v>87.90568</v>
      </c>
      <c r="D49" s="336">
        <v>87.90568</v>
      </c>
      <c r="E49" s="336">
        <v>0</v>
      </c>
    </row>
    <row r="50" s="318" customFormat="1" ht="27.75" customHeight="1" spans="1:5">
      <c r="A50">
        <v>30302</v>
      </c>
      <c r="B50" s="335" t="s">
        <v>2004</v>
      </c>
      <c r="C50" s="336">
        <f t="shared" si="2"/>
        <v>351.60882</v>
      </c>
      <c r="D50" s="336">
        <v>351.00882</v>
      </c>
      <c r="E50" s="336">
        <v>0.6</v>
      </c>
    </row>
    <row r="51" s="318" customFormat="1" ht="27.75" customHeight="1" spans="1:5">
      <c r="A51">
        <v>30303</v>
      </c>
      <c r="B51" s="335" t="s">
        <v>2005</v>
      </c>
      <c r="C51" s="336">
        <f t="shared" si="2"/>
        <v>0</v>
      </c>
      <c r="D51" s="336">
        <v>0</v>
      </c>
      <c r="E51" s="336">
        <v>0</v>
      </c>
    </row>
    <row r="52" s="318" customFormat="1" ht="27.75" customHeight="1" spans="1:5">
      <c r="A52">
        <v>30304</v>
      </c>
      <c r="B52" s="335" t="s">
        <v>2006</v>
      </c>
      <c r="C52" s="336">
        <f t="shared" si="2"/>
        <v>2377.443418</v>
      </c>
      <c r="D52" s="336">
        <v>0</v>
      </c>
      <c r="E52" s="336">
        <v>2377.443418</v>
      </c>
    </row>
    <row r="53" s="318" customFormat="1" ht="27.75" customHeight="1" spans="1:5">
      <c r="A53">
        <v>30305</v>
      </c>
      <c r="B53" s="335" t="s">
        <v>2007</v>
      </c>
      <c r="C53" s="336">
        <f t="shared" si="2"/>
        <v>9851.05306</v>
      </c>
      <c r="D53" s="336">
        <v>3322.35416</v>
      </c>
      <c r="E53" s="336">
        <f>6509.3489+19.35</f>
        <v>6528.6989</v>
      </c>
    </row>
    <row r="54" s="318" customFormat="1" ht="27.75" customHeight="1" spans="1:5">
      <c r="A54">
        <v>30306</v>
      </c>
      <c r="B54" s="335" t="s">
        <v>2008</v>
      </c>
      <c r="C54" s="336">
        <f t="shared" si="2"/>
        <v>6070.3427</v>
      </c>
      <c r="D54" s="336">
        <v>0</v>
      </c>
      <c r="E54" s="336">
        <f>6069.121+1.2217</f>
        <v>6070.3427</v>
      </c>
    </row>
    <row r="55" s="318" customFormat="1" ht="27.75" customHeight="1" spans="1:5">
      <c r="A55">
        <v>30307</v>
      </c>
      <c r="B55" s="335" t="s">
        <v>2009</v>
      </c>
      <c r="C55" s="336">
        <f t="shared" si="2"/>
        <v>4152.704467</v>
      </c>
      <c r="D55" s="336">
        <v>914.265167</v>
      </c>
      <c r="E55" s="336">
        <v>3238.4393</v>
      </c>
    </row>
    <row r="56" s="318" customFormat="1" ht="27.75" customHeight="1" spans="1:5">
      <c r="A56">
        <v>30308</v>
      </c>
      <c r="B56" s="335" t="s">
        <v>2010</v>
      </c>
      <c r="C56" s="336">
        <f t="shared" si="2"/>
        <v>688.743</v>
      </c>
      <c r="D56" s="336">
        <v>0</v>
      </c>
      <c r="E56" s="336">
        <v>688.743</v>
      </c>
    </row>
    <row r="57" s="318" customFormat="1" ht="27.75" customHeight="1" spans="1:5">
      <c r="A57">
        <v>30309</v>
      </c>
      <c r="B57" s="335" t="s">
        <v>2011</v>
      </c>
      <c r="C57" s="336">
        <f t="shared" si="2"/>
        <v>1730.8594</v>
      </c>
      <c r="D57" s="336">
        <v>0</v>
      </c>
      <c r="E57" s="336">
        <v>1730.8594</v>
      </c>
    </row>
    <row r="58" s="318" customFormat="1" ht="27.75" customHeight="1" spans="1:5">
      <c r="A58">
        <v>30310</v>
      </c>
      <c r="B58" s="335" t="s">
        <v>2012</v>
      </c>
      <c r="C58" s="336">
        <f t="shared" si="2"/>
        <v>2493.345</v>
      </c>
      <c r="D58" s="336">
        <v>0</v>
      </c>
      <c r="E58" s="336">
        <v>2493.345</v>
      </c>
    </row>
    <row r="59" s="318" customFormat="1" ht="27.75" customHeight="1" spans="1:5">
      <c r="A59">
        <v>30311</v>
      </c>
      <c r="B59" s="335" t="s">
        <v>2013</v>
      </c>
      <c r="C59" s="336">
        <f t="shared" si="2"/>
        <v>240.9258</v>
      </c>
      <c r="D59" s="336">
        <v>0</v>
      </c>
      <c r="E59" s="336">
        <v>240.9258</v>
      </c>
    </row>
    <row r="60" s="318" customFormat="1" ht="27.75" customHeight="1" spans="1:5">
      <c r="A60">
        <v>30399</v>
      </c>
      <c r="B60" s="335" t="s">
        <v>2014</v>
      </c>
      <c r="C60" s="336">
        <f t="shared" si="2"/>
        <v>6074.918361</v>
      </c>
      <c r="D60" s="336">
        <v>2.04</v>
      </c>
      <c r="E60" s="336">
        <v>6072.878361</v>
      </c>
    </row>
    <row r="61" s="318" customFormat="1" ht="27.75" customHeight="1" spans="1:5">
      <c r="A61">
        <v>307</v>
      </c>
      <c r="B61" s="333" t="s">
        <v>1941</v>
      </c>
      <c r="C61" s="334">
        <f>SUM(C62:C65)</f>
        <v>2920</v>
      </c>
      <c r="D61" s="334">
        <f>SUM(D62:D65)</f>
        <v>0</v>
      </c>
      <c r="E61" s="334">
        <f>SUM(E62:E65)</f>
        <v>2920</v>
      </c>
    </row>
    <row r="62" s="318" customFormat="1" ht="27.75" customHeight="1" spans="1:5">
      <c r="A62">
        <v>30701</v>
      </c>
      <c r="B62" s="335" t="s">
        <v>2015</v>
      </c>
      <c r="C62" s="336">
        <f t="shared" ref="C62:C65" si="3">D62+E62</f>
        <v>2800</v>
      </c>
      <c r="D62" s="336">
        <v>0</v>
      </c>
      <c r="E62" s="336">
        <v>2800</v>
      </c>
    </row>
    <row r="63" s="318" customFormat="1" ht="27.75" customHeight="1" spans="1:5">
      <c r="A63">
        <v>30702</v>
      </c>
      <c r="B63" s="335" t="s">
        <v>2016</v>
      </c>
      <c r="C63" s="336">
        <f t="shared" si="3"/>
        <v>90</v>
      </c>
      <c r="D63" s="336">
        <v>0</v>
      </c>
      <c r="E63" s="336">
        <v>90</v>
      </c>
    </row>
    <row r="64" s="318" customFormat="1" ht="27.75" customHeight="1" spans="1:5">
      <c r="A64">
        <v>30703</v>
      </c>
      <c r="B64" s="335" t="s">
        <v>2017</v>
      </c>
      <c r="C64" s="336">
        <f t="shared" si="3"/>
        <v>30</v>
      </c>
      <c r="D64" s="336">
        <v>0</v>
      </c>
      <c r="E64" s="336">
        <v>30</v>
      </c>
    </row>
    <row r="65" s="318" customFormat="1" ht="27.75" customHeight="1" spans="1:5">
      <c r="A65">
        <v>30704</v>
      </c>
      <c r="B65" s="337" t="s">
        <v>1945</v>
      </c>
      <c r="C65" s="336">
        <f t="shared" si="3"/>
        <v>0</v>
      </c>
      <c r="D65" s="336">
        <v>0</v>
      </c>
      <c r="E65" s="336">
        <v>0</v>
      </c>
    </row>
    <row r="66" s="318" customFormat="1" ht="27.75" customHeight="1" spans="1:5">
      <c r="A66">
        <v>309</v>
      </c>
      <c r="B66" s="333" t="s">
        <v>2018</v>
      </c>
      <c r="C66" s="334">
        <f>SUM(C67:C71)</f>
        <v>0</v>
      </c>
      <c r="D66" s="334">
        <f>SUM(D67:D71)</f>
        <v>0</v>
      </c>
      <c r="E66" s="334">
        <f>SUM(E67:E71)</f>
        <v>0</v>
      </c>
    </row>
    <row r="67" s="318" customFormat="1" ht="27.75" customHeight="1" spans="1:5">
      <c r="A67">
        <v>30901</v>
      </c>
      <c r="B67" s="335" t="s">
        <v>2019</v>
      </c>
      <c r="C67" s="336">
        <f t="shared" ref="C67:C71" si="4">D67+E67</f>
        <v>0</v>
      </c>
      <c r="D67" s="336">
        <v>0</v>
      </c>
      <c r="E67" s="336">
        <v>0</v>
      </c>
    </row>
    <row r="68" s="318" customFormat="1" ht="27.75" customHeight="1" spans="1:5">
      <c r="A68">
        <v>30902</v>
      </c>
      <c r="B68" s="337" t="s">
        <v>2020</v>
      </c>
      <c r="C68" s="336">
        <f t="shared" si="4"/>
        <v>0</v>
      </c>
      <c r="D68" s="336">
        <v>0</v>
      </c>
      <c r="E68" s="336">
        <v>0</v>
      </c>
    </row>
    <row r="69" s="318" customFormat="1" ht="27.75" customHeight="1" spans="1:5">
      <c r="A69">
        <v>30903</v>
      </c>
      <c r="B69" s="335" t="s">
        <v>2021</v>
      </c>
      <c r="C69" s="336">
        <f t="shared" si="4"/>
        <v>0</v>
      </c>
      <c r="D69" s="336">
        <v>0</v>
      </c>
      <c r="E69" s="336">
        <v>0</v>
      </c>
    </row>
    <row r="70" s="318" customFormat="1" ht="27.75" customHeight="1" spans="1:5">
      <c r="A70">
        <v>30905</v>
      </c>
      <c r="B70" s="335" t="s">
        <v>2022</v>
      </c>
      <c r="C70" s="336">
        <f t="shared" si="4"/>
        <v>0</v>
      </c>
      <c r="D70" s="336">
        <v>0</v>
      </c>
      <c r="E70" s="336">
        <v>0</v>
      </c>
    </row>
    <row r="71" s="318" customFormat="1" ht="27.75" customHeight="1" spans="1:5">
      <c r="A71">
        <v>30999</v>
      </c>
      <c r="B71" s="335" t="s">
        <v>2023</v>
      </c>
      <c r="C71" s="336">
        <f t="shared" si="4"/>
        <v>0</v>
      </c>
      <c r="D71" s="336">
        <v>0</v>
      </c>
      <c r="E71" s="336">
        <v>0</v>
      </c>
    </row>
    <row r="72" s="318" customFormat="1" ht="27.75" customHeight="1" spans="1:5">
      <c r="A72">
        <v>310</v>
      </c>
      <c r="B72" s="333" t="s">
        <v>2024</v>
      </c>
      <c r="C72" s="334">
        <f>SUM(C73:C86)</f>
        <v>29691.032695</v>
      </c>
      <c r="D72" s="334">
        <f>SUM(D73:D86)</f>
        <v>0</v>
      </c>
      <c r="E72" s="334">
        <f>SUM(E73:E86)</f>
        <v>29691.032695</v>
      </c>
    </row>
    <row r="73" s="318" customFormat="1" ht="27.75" customHeight="1" spans="1:5">
      <c r="A73">
        <v>31001</v>
      </c>
      <c r="B73" s="335" t="s">
        <v>2019</v>
      </c>
      <c r="C73" s="336">
        <f t="shared" ref="C73:C86" si="5">D73+E73</f>
        <v>172.7172</v>
      </c>
      <c r="D73" s="336">
        <v>0</v>
      </c>
      <c r="E73" s="336">
        <v>172.7172</v>
      </c>
    </row>
    <row r="74" s="318" customFormat="1" ht="27.75" customHeight="1" spans="1:5">
      <c r="A74">
        <v>31002</v>
      </c>
      <c r="B74" s="335" t="s">
        <v>2025</v>
      </c>
      <c r="C74" s="336">
        <f t="shared" si="5"/>
        <v>208.7211</v>
      </c>
      <c r="D74" s="336">
        <v>0</v>
      </c>
      <c r="E74" s="336">
        <f>196.76+11.9611</f>
        <v>208.7211</v>
      </c>
    </row>
    <row r="75" s="318" customFormat="1" ht="27.75" customHeight="1" spans="1:5">
      <c r="A75">
        <v>31003</v>
      </c>
      <c r="B75" s="335" t="s">
        <v>2021</v>
      </c>
      <c r="C75" s="336">
        <f t="shared" si="5"/>
        <v>170.919643</v>
      </c>
      <c r="D75" s="336">
        <v>0</v>
      </c>
      <c r="E75" s="336">
        <v>170.919643</v>
      </c>
    </row>
    <row r="76" s="318" customFormat="1" ht="27.75" customHeight="1" spans="1:5">
      <c r="A76">
        <v>31005</v>
      </c>
      <c r="B76" s="335" t="s">
        <v>2022</v>
      </c>
      <c r="C76" s="336">
        <f t="shared" si="5"/>
        <v>21862.219904</v>
      </c>
      <c r="D76" s="336">
        <v>0</v>
      </c>
      <c r="E76" s="336">
        <f>21846.219904+16</f>
        <v>21862.219904</v>
      </c>
    </row>
    <row r="77" s="318" customFormat="1" ht="27.75" customHeight="1" spans="1:5">
      <c r="A77">
        <v>31006</v>
      </c>
      <c r="B77" s="335" t="s">
        <v>2026</v>
      </c>
      <c r="C77" s="336">
        <f t="shared" si="5"/>
        <v>906.583057</v>
      </c>
      <c r="D77" s="336">
        <v>0</v>
      </c>
      <c r="E77" s="336">
        <v>906.583057</v>
      </c>
    </row>
    <row r="78" s="318" customFormat="1" ht="27.75" customHeight="1" spans="1:5">
      <c r="A78">
        <v>31007</v>
      </c>
      <c r="B78" s="337" t="s">
        <v>2027</v>
      </c>
      <c r="C78" s="336">
        <f t="shared" si="5"/>
        <v>25</v>
      </c>
      <c r="D78" s="336">
        <v>0</v>
      </c>
      <c r="E78" s="336">
        <v>25</v>
      </c>
    </row>
    <row r="79" s="318" customFormat="1" ht="27.75" customHeight="1" spans="1:5">
      <c r="A79">
        <v>31008</v>
      </c>
      <c r="B79" s="335" t="s">
        <v>2028</v>
      </c>
      <c r="C79" s="336">
        <f t="shared" si="5"/>
        <v>95</v>
      </c>
      <c r="D79" s="336">
        <v>0</v>
      </c>
      <c r="E79" s="336">
        <v>95</v>
      </c>
    </row>
    <row r="80" s="318" customFormat="1" ht="27.75" customHeight="1" spans="1:5">
      <c r="A80">
        <v>31009</v>
      </c>
      <c r="B80" s="335" t="s">
        <v>2029</v>
      </c>
      <c r="C80" s="336">
        <f t="shared" si="5"/>
        <v>0</v>
      </c>
      <c r="D80" s="336">
        <v>0</v>
      </c>
      <c r="E80" s="336">
        <v>0</v>
      </c>
    </row>
    <row r="81" s="318" customFormat="1" ht="27.75" customHeight="1" spans="1:5">
      <c r="A81">
        <v>31010</v>
      </c>
      <c r="B81" s="335" t="s">
        <v>2030</v>
      </c>
      <c r="C81" s="336">
        <f t="shared" si="5"/>
        <v>9.0255</v>
      </c>
      <c r="D81" s="336">
        <v>0</v>
      </c>
      <c r="E81" s="336">
        <v>9.0255</v>
      </c>
    </row>
    <row r="82" s="318" customFormat="1" ht="27.75" customHeight="1" spans="1:5">
      <c r="A82">
        <v>31011</v>
      </c>
      <c r="B82" s="335" t="s">
        <v>2031</v>
      </c>
      <c r="C82" s="336">
        <f t="shared" si="5"/>
        <v>0</v>
      </c>
      <c r="D82" s="336">
        <v>0</v>
      </c>
      <c r="E82" s="336">
        <v>0</v>
      </c>
    </row>
    <row r="83" s="318" customFormat="1" ht="27.75" customHeight="1" spans="1:5">
      <c r="A83">
        <v>31012</v>
      </c>
      <c r="B83" s="337" t="s">
        <v>2032</v>
      </c>
      <c r="C83" s="336">
        <f t="shared" si="5"/>
        <v>0</v>
      </c>
      <c r="D83" s="336">
        <v>0</v>
      </c>
      <c r="E83" s="336">
        <v>0</v>
      </c>
    </row>
    <row r="84" s="318" customFormat="1" ht="27.75" customHeight="1" spans="1:5">
      <c r="A84">
        <v>31013</v>
      </c>
      <c r="B84" s="335" t="s">
        <v>2033</v>
      </c>
      <c r="C84" s="336">
        <f t="shared" si="5"/>
        <v>11.11</v>
      </c>
      <c r="D84" s="336">
        <v>0</v>
      </c>
      <c r="E84" s="336">
        <v>11.11</v>
      </c>
    </row>
    <row r="85" s="318" customFormat="1" ht="27.75" customHeight="1" spans="1:5">
      <c r="A85">
        <v>31019</v>
      </c>
      <c r="B85" s="337" t="s">
        <v>2034</v>
      </c>
      <c r="C85" s="336">
        <f t="shared" si="5"/>
        <v>0</v>
      </c>
      <c r="D85" s="336">
        <v>0</v>
      </c>
      <c r="E85" s="336">
        <v>0</v>
      </c>
    </row>
    <row r="86" s="318" customFormat="1" ht="27.75" customHeight="1" spans="1:5">
      <c r="A86">
        <v>31099</v>
      </c>
      <c r="B86" s="335" t="s">
        <v>2035</v>
      </c>
      <c r="C86" s="336">
        <f t="shared" si="5"/>
        <v>6229.736291</v>
      </c>
      <c r="D86" s="336">
        <v>0</v>
      </c>
      <c r="E86" s="336">
        <f>6320.736291-91</f>
        <v>6229.736291</v>
      </c>
    </row>
    <row r="87" s="318" customFormat="1" ht="27.75" customHeight="1" spans="1:5">
      <c r="A87">
        <v>311</v>
      </c>
      <c r="B87" s="333" t="s">
        <v>2036</v>
      </c>
      <c r="C87" s="334">
        <f>SUM(C88:C89)</f>
        <v>0</v>
      </c>
      <c r="D87" s="334">
        <f>SUM(D88:D89)</f>
        <v>0</v>
      </c>
      <c r="E87" s="334">
        <f>SUM(E88:E89)</f>
        <v>0</v>
      </c>
    </row>
    <row r="88" s="318" customFormat="1" ht="27.75" customHeight="1" spans="1:5">
      <c r="A88">
        <v>31101</v>
      </c>
      <c r="B88" s="338" t="s">
        <v>2037</v>
      </c>
      <c r="C88" s="336">
        <f t="shared" ref="C88:C96" si="6">D88+E88</f>
        <v>0</v>
      </c>
      <c r="D88" s="336">
        <v>0</v>
      </c>
      <c r="E88" s="336">
        <v>0</v>
      </c>
    </row>
    <row r="89" s="318" customFormat="1" ht="27.75" customHeight="1" spans="1:5">
      <c r="A89">
        <v>31199</v>
      </c>
      <c r="B89" s="335" t="s">
        <v>2038</v>
      </c>
      <c r="C89" s="336">
        <f t="shared" si="6"/>
        <v>0</v>
      </c>
      <c r="D89" s="336">
        <v>0</v>
      </c>
      <c r="E89" s="336">
        <v>0</v>
      </c>
    </row>
    <row r="90" s="318" customFormat="1" ht="27.75" customHeight="1" spans="1:5">
      <c r="A90">
        <v>312</v>
      </c>
      <c r="B90" s="333" t="s">
        <v>1922</v>
      </c>
      <c r="C90" s="334">
        <f>SUM(C91:C96)</f>
        <v>7800.1362</v>
      </c>
      <c r="D90" s="334">
        <f>SUM(D91:D96)</f>
        <v>0</v>
      </c>
      <c r="E90" s="334">
        <f>SUM(E91:E96)</f>
        <v>7800.1362</v>
      </c>
    </row>
    <row r="91" s="318" customFormat="1" ht="27.75" customHeight="1" spans="1:5">
      <c r="A91">
        <v>31201</v>
      </c>
      <c r="B91" s="338" t="s">
        <v>2039</v>
      </c>
      <c r="C91" s="336">
        <f t="shared" si="6"/>
        <v>0</v>
      </c>
      <c r="D91" s="336">
        <v>0</v>
      </c>
      <c r="E91" s="336">
        <v>0</v>
      </c>
    </row>
    <row r="92" s="318" customFormat="1" ht="27.75" customHeight="1" spans="1:5">
      <c r="A92">
        <v>31203</v>
      </c>
      <c r="B92" s="337" t="s">
        <v>1929</v>
      </c>
      <c r="C92" s="336">
        <f t="shared" si="6"/>
        <v>0</v>
      </c>
      <c r="D92" s="336">
        <v>0</v>
      </c>
      <c r="E92" s="336">
        <v>0</v>
      </c>
    </row>
    <row r="93" s="318" customFormat="1" ht="27.75" customHeight="1" spans="1:5">
      <c r="A93">
        <v>31204</v>
      </c>
      <c r="B93" s="335" t="s">
        <v>2040</v>
      </c>
      <c r="C93" s="336">
        <f t="shared" si="6"/>
        <v>3519.5</v>
      </c>
      <c r="D93" s="336">
        <v>0</v>
      </c>
      <c r="E93" s="336">
        <v>3519.5</v>
      </c>
    </row>
    <row r="94" s="318" customFormat="1" ht="27.75" customHeight="1" spans="1:5">
      <c r="A94">
        <v>31205</v>
      </c>
      <c r="B94" s="335" t="s">
        <v>2041</v>
      </c>
      <c r="C94" s="336">
        <f t="shared" si="6"/>
        <v>943.6062</v>
      </c>
      <c r="D94" s="336">
        <v>0</v>
      </c>
      <c r="E94" s="336">
        <f>905.875+37.7312</f>
        <v>943.6062</v>
      </c>
    </row>
    <row r="95" s="318" customFormat="1" ht="27.75" customHeight="1" spans="1:5">
      <c r="A95">
        <v>31206</v>
      </c>
      <c r="B95" s="339" t="s">
        <v>2042</v>
      </c>
      <c r="C95" s="336">
        <f t="shared" si="6"/>
        <v>0</v>
      </c>
      <c r="D95" s="336">
        <v>0</v>
      </c>
      <c r="E95" s="336">
        <v>0</v>
      </c>
    </row>
    <row r="96" s="318" customFormat="1" ht="27.75" customHeight="1" spans="1:5">
      <c r="A96">
        <v>31299</v>
      </c>
      <c r="B96" s="335" t="s">
        <v>2038</v>
      </c>
      <c r="C96" s="336">
        <f t="shared" si="6"/>
        <v>3337.03</v>
      </c>
      <c r="D96" s="336">
        <v>0</v>
      </c>
      <c r="E96" s="336">
        <f>3353.03-16</f>
        <v>3337.03</v>
      </c>
    </row>
    <row r="97" s="318" customFormat="1" ht="27.75" customHeight="1" spans="1:5">
      <c r="A97">
        <v>313</v>
      </c>
      <c r="B97" s="333" t="s">
        <v>1937</v>
      </c>
      <c r="C97" s="334">
        <f>SUM(C98)</f>
        <v>21275</v>
      </c>
      <c r="D97" s="334">
        <f>SUM(D98)</f>
        <v>0</v>
      </c>
      <c r="E97" s="334">
        <f>SUM(E98)</f>
        <v>21275</v>
      </c>
    </row>
    <row r="98" s="318" customFormat="1" ht="27.75" customHeight="1" spans="1:5">
      <c r="A98">
        <v>31302</v>
      </c>
      <c r="B98" s="335" t="s">
        <v>2043</v>
      </c>
      <c r="C98" s="336">
        <f>D98+E98</f>
        <v>21275</v>
      </c>
      <c r="D98" s="336">
        <v>0</v>
      </c>
      <c r="E98" s="336">
        <v>21275</v>
      </c>
    </row>
    <row r="99" s="318" customFormat="1" ht="27.75" customHeight="1" spans="1:5">
      <c r="A99">
        <v>399</v>
      </c>
      <c r="B99" s="333" t="s">
        <v>893</v>
      </c>
      <c r="C99" s="334">
        <f>SUM(C100)</f>
        <v>20646.6688</v>
      </c>
      <c r="D99" s="334">
        <f>SUM(D100)</f>
        <v>0</v>
      </c>
      <c r="E99" s="334">
        <f>SUM(E100)</f>
        <v>20646.6688</v>
      </c>
    </row>
    <row r="100" s="318" customFormat="1" ht="27.75" customHeight="1" spans="1:5">
      <c r="A100">
        <v>39999</v>
      </c>
      <c r="B100" s="335" t="s">
        <v>2044</v>
      </c>
      <c r="C100" s="336">
        <f>D100+E100</f>
        <v>20646.6688</v>
      </c>
      <c r="D100" s="336">
        <v>0</v>
      </c>
      <c r="E100" s="336">
        <f>20630.6688+16</f>
        <v>20646.6688</v>
      </c>
    </row>
  </sheetData>
  <autoFilter ref="A5:E100">
    <extLst/>
  </autoFilter>
  <mergeCells count="5">
    <mergeCell ref="B2:E2"/>
    <mergeCell ref="B3:D3"/>
    <mergeCell ref="D4:E4"/>
    <mergeCell ref="B4:B5"/>
    <mergeCell ref="C4:C5"/>
  </mergeCells>
  <pageMargins left="0.751388888888889" right="0.751388888888889" top="1" bottom="1" header="0.5" footer="0.5"/>
  <pageSetup paperSize="9" scale="66" fitToHeight="0" orientation="portrait" horizontalDpi="300" verticalDpi="300"/>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254"/>
  <sheetViews>
    <sheetView workbookViewId="0">
      <selection activeCell="A7" sqref="A7"/>
    </sheetView>
  </sheetViews>
  <sheetFormatPr defaultColWidth="9" defaultRowHeight="34" customHeight="1" outlineLevelCol="6"/>
  <cols>
    <col min="1" max="1" width="44" customWidth="1"/>
    <col min="2" max="2" width="27.75" customWidth="1"/>
    <col min="3" max="3" width="26.125" customWidth="1"/>
    <col min="4" max="4" width="22.375" customWidth="1"/>
  </cols>
  <sheetData>
    <row r="1" s="191" customFormat="1" ht="22" customHeight="1" spans="1:1">
      <c r="A1" s="316" t="s">
        <v>2045</v>
      </c>
    </row>
    <row r="2" s="192" customFormat="1" customHeight="1" spans="1:7">
      <c r="A2" s="194" t="s">
        <v>2046</v>
      </c>
      <c r="B2" s="195"/>
      <c r="C2" s="195"/>
      <c r="D2" s="195"/>
      <c r="E2" s="196"/>
      <c r="F2" s="196"/>
      <c r="G2" s="196"/>
    </row>
    <row r="3" s="191" customFormat="1" ht="26" customHeight="1" spans="4:4">
      <c r="D3" s="197" t="s">
        <v>29</v>
      </c>
    </row>
    <row r="4" s="191" customFormat="1" ht="31" customHeight="1" spans="1:7">
      <c r="A4" s="13" t="s">
        <v>2047</v>
      </c>
      <c r="B4" s="198" t="s">
        <v>34</v>
      </c>
      <c r="C4" s="198" t="s">
        <v>35</v>
      </c>
      <c r="D4" s="199" t="s">
        <v>2048</v>
      </c>
      <c r="G4" s="197"/>
    </row>
    <row r="5" s="191" customFormat="1" ht="31" customHeight="1" spans="1:4">
      <c r="A5" s="15" t="s">
        <v>2049</v>
      </c>
      <c r="B5" s="200" t="s">
        <v>86</v>
      </c>
      <c r="C5" s="200">
        <v>78806.15</v>
      </c>
      <c r="D5" s="201"/>
    </row>
    <row r="6" s="191" customFormat="1" ht="31" customHeight="1" spans="1:4">
      <c r="A6" s="15" t="s">
        <v>2050</v>
      </c>
      <c r="B6" s="200">
        <v>81300</v>
      </c>
      <c r="C6" s="200"/>
      <c r="D6" s="201"/>
    </row>
    <row r="7" s="191" customFormat="1" ht="31" customHeight="1" spans="1:6">
      <c r="A7" s="15" t="s">
        <v>2051</v>
      </c>
      <c r="B7" s="202" t="s">
        <v>86</v>
      </c>
      <c r="C7" s="200">
        <v>26968.2</v>
      </c>
      <c r="D7" s="201" t="s">
        <v>86</v>
      </c>
      <c r="E7" s="203"/>
      <c r="F7" s="203"/>
    </row>
    <row r="8" s="191" customFormat="1" ht="31" customHeight="1" spans="1:4">
      <c r="A8" s="204" t="s">
        <v>2052</v>
      </c>
      <c r="B8" s="200" t="s">
        <v>2053</v>
      </c>
      <c r="C8" s="200">
        <v>0</v>
      </c>
      <c r="D8" s="205"/>
    </row>
    <row r="9" s="191" customFormat="1" ht="31" customHeight="1" spans="1:4">
      <c r="A9" s="204" t="s">
        <v>2054</v>
      </c>
      <c r="B9" s="206"/>
      <c r="C9" s="200">
        <v>26968.2</v>
      </c>
      <c r="D9" s="205"/>
    </row>
    <row r="10" s="191" customFormat="1" ht="48" customHeight="1" spans="1:4">
      <c r="A10" s="15" t="s">
        <v>2055</v>
      </c>
      <c r="B10" s="200"/>
      <c r="C10" s="200">
        <v>16188.78</v>
      </c>
      <c r="D10" s="317" t="s">
        <v>86</v>
      </c>
    </row>
    <row r="11" s="191" customFormat="1" ht="31" customHeight="1" spans="1:6">
      <c r="A11" s="15" t="s">
        <v>2056</v>
      </c>
      <c r="B11" s="200"/>
      <c r="C11" s="200">
        <v>89585.57</v>
      </c>
      <c r="D11" s="201"/>
      <c r="E11" s="191" t="s">
        <v>86</v>
      </c>
      <c r="F11" s="191" t="s">
        <v>86</v>
      </c>
    </row>
    <row r="12" s="191" customFormat="1" ht="31" customHeight="1" spans="1:4">
      <c r="A12" s="207" t="s">
        <v>2057</v>
      </c>
      <c r="B12" s="208">
        <v>0</v>
      </c>
      <c r="C12" s="208"/>
      <c r="D12" s="209"/>
    </row>
    <row r="13" s="191" customFormat="1" ht="31" customHeight="1" spans="1:5">
      <c r="A13" s="209" t="s">
        <v>2058</v>
      </c>
      <c r="B13" s="208">
        <v>0</v>
      </c>
      <c r="C13" s="208">
        <v>89600</v>
      </c>
      <c r="D13" s="90" t="s">
        <v>2059</v>
      </c>
      <c r="E13" s="191" t="s">
        <v>86</v>
      </c>
    </row>
    <row r="14" s="191" customFormat="1" customHeight="1"/>
    <row r="15" s="191" customFormat="1" customHeight="1"/>
    <row r="16" s="191" customFormat="1" customHeight="1"/>
    <row r="17" s="191" customFormat="1" customHeight="1"/>
    <row r="18" s="191" customFormat="1" customHeight="1"/>
    <row r="19" s="191" customFormat="1" customHeight="1"/>
    <row r="20" s="191" customFormat="1" customHeight="1"/>
    <row r="21" s="191" customFormat="1" customHeight="1"/>
    <row r="22" s="191" customFormat="1" customHeight="1"/>
    <row r="23" s="191" customFormat="1" customHeight="1"/>
    <row r="24" s="191" customFormat="1" customHeight="1"/>
    <row r="25" s="191" customFormat="1" customHeight="1"/>
    <row r="26" s="191" customFormat="1" customHeight="1"/>
    <row r="27" s="191" customFormat="1" customHeight="1"/>
    <row r="28" s="191" customFormat="1" customHeight="1"/>
    <row r="29" s="191" customFormat="1" customHeight="1"/>
    <row r="30" s="191" customFormat="1" customHeight="1"/>
    <row r="31" s="191" customFormat="1" customHeight="1"/>
    <row r="32" s="191" customFormat="1" customHeight="1"/>
    <row r="33" s="191" customFormat="1" customHeight="1"/>
    <row r="34" s="191" customFormat="1" customHeight="1"/>
    <row r="35" s="191" customFormat="1" customHeight="1"/>
    <row r="36" s="191" customFormat="1" customHeight="1"/>
    <row r="37" s="191" customFormat="1" customHeight="1"/>
    <row r="38" s="191" customFormat="1" customHeight="1"/>
    <row r="39" s="191" customFormat="1" customHeight="1"/>
    <row r="40" s="191" customFormat="1" customHeight="1"/>
    <row r="41" s="191" customFormat="1" customHeight="1"/>
    <row r="42" s="191" customFormat="1" customHeight="1"/>
    <row r="43" s="191" customFormat="1" customHeight="1"/>
    <row r="44" s="191" customFormat="1" customHeight="1"/>
    <row r="45" s="191" customFormat="1" customHeight="1"/>
    <row r="46" s="191" customFormat="1" customHeight="1"/>
    <row r="47" s="191" customFormat="1" customHeight="1"/>
    <row r="48" s="191" customFormat="1" customHeight="1"/>
    <row r="49" s="191" customFormat="1" customHeight="1"/>
    <row r="50" s="191" customFormat="1" customHeight="1"/>
    <row r="51" s="191" customFormat="1" customHeight="1"/>
    <row r="52" s="191" customFormat="1" customHeight="1"/>
    <row r="53" s="191" customFormat="1" customHeight="1"/>
    <row r="54" s="191" customFormat="1" customHeight="1"/>
    <row r="55" s="191" customFormat="1" customHeight="1"/>
    <row r="56" s="191" customFormat="1" customHeight="1"/>
    <row r="57" s="191" customFormat="1" customHeight="1"/>
    <row r="58" s="191" customFormat="1" customHeight="1"/>
    <row r="59" s="191" customFormat="1" customHeight="1"/>
    <row r="60" s="191" customFormat="1" customHeight="1"/>
    <row r="61" s="191" customFormat="1" customHeight="1"/>
    <row r="62" s="191" customFormat="1" customHeight="1"/>
    <row r="63" s="191" customFormat="1" customHeight="1"/>
    <row r="64" s="191" customFormat="1" customHeight="1"/>
    <row r="65" s="191" customFormat="1" customHeight="1"/>
    <row r="66" s="191" customFormat="1" customHeight="1"/>
    <row r="67" s="191" customFormat="1" customHeight="1"/>
    <row r="68" s="191" customFormat="1" customHeight="1"/>
    <row r="69" s="191" customFormat="1" customHeight="1"/>
    <row r="70" s="191" customFormat="1" customHeight="1"/>
    <row r="71" s="191" customFormat="1" customHeight="1"/>
    <row r="72" s="191" customFormat="1" customHeight="1"/>
    <row r="73" s="191" customFormat="1" customHeight="1"/>
    <row r="74" s="191" customFormat="1" customHeight="1"/>
    <row r="75" s="191" customFormat="1" customHeight="1"/>
    <row r="76" s="191" customFormat="1" customHeight="1"/>
    <row r="77" s="191" customFormat="1" customHeight="1"/>
    <row r="78" s="191" customFormat="1" customHeight="1"/>
    <row r="79" s="191" customFormat="1" customHeight="1"/>
    <row r="80" s="191" customFormat="1" customHeight="1"/>
    <row r="81" s="191" customFormat="1" customHeight="1"/>
    <row r="82" s="191" customFormat="1" customHeight="1"/>
    <row r="83" s="191" customFormat="1" customHeight="1"/>
    <row r="84" s="191" customFormat="1" customHeight="1"/>
    <row r="85" s="191" customFormat="1" customHeight="1"/>
    <row r="86" s="191" customFormat="1" customHeight="1"/>
    <row r="87" s="191" customFormat="1" customHeight="1"/>
    <row r="88" s="191" customFormat="1" customHeight="1"/>
    <row r="89" s="191" customFormat="1" customHeight="1"/>
    <row r="90" s="191" customFormat="1" customHeight="1"/>
    <row r="91" s="191" customFormat="1" customHeight="1"/>
    <row r="92" s="191" customFormat="1" customHeight="1"/>
    <row r="93" s="191" customFormat="1" customHeight="1"/>
    <row r="94" s="191" customFormat="1" customHeight="1"/>
    <row r="95" s="191" customFormat="1" customHeight="1"/>
    <row r="96" s="191" customFormat="1" customHeight="1"/>
    <row r="97" s="191" customFormat="1" customHeight="1"/>
    <row r="98" s="191" customFormat="1" customHeight="1"/>
    <row r="99" s="191" customFormat="1" customHeight="1"/>
    <row r="100" s="191" customFormat="1" customHeight="1"/>
    <row r="101" s="191" customFormat="1" customHeight="1"/>
    <row r="102" s="191" customFormat="1" customHeight="1"/>
    <row r="103" s="191" customFormat="1" customHeight="1"/>
    <row r="104" s="191" customFormat="1" customHeight="1"/>
    <row r="105" s="191" customFormat="1" customHeight="1"/>
    <row r="106" s="191" customFormat="1" customHeight="1"/>
    <row r="107" s="191" customFormat="1" customHeight="1"/>
    <row r="108" s="191" customFormat="1" customHeight="1"/>
    <row r="109" s="191" customFormat="1" customHeight="1"/>
    <row r="110" s="191" customFormat="1" customHeight="1"/>
    <row r="111" s="191" customFormat="1" customHeight="1"/>
    <row r="112" s="191" customFormat="1" customHeight="1"/>
    <row r="113" s="191" customFormat="1" customHeight="1"/>
    <row r="114" s="191" customFormat="1" customHeight="1"/>
    <row r="115" s="191" customFormat="1" customHeight="1"/>
    <row r="116" s="191" customFormat="1" customHeight="1"/>
    <row r="117" s="191" customFormat="1" customHeight="1"/>
    <row r="118" s="191" customFormat="1" customHeight="1"/>
    <row r="119" s="191" customFormat="1" customHeight="1"/>
    <row r="120" s="191" customFormat="1" customHeight="1"/>
    <row r="121" s="191" customFormat="1" customHeight="1"/>
    <row r="122" s="191" customFormat="1" customHeight="1"/>
    <row r="123" s="191" customFormat="1" customHeight="1"/>
    <row r="124" s="191" customFormat="1" customHeight="1"/>
    <row r="125" s="191" customFormat="1" customHeight="1"/>
    <row r="126" s="191" customFormat="1" customHeight="1"/>
    <row r="127" s="191" customFormat="1" customHeight="1"/>
    <row r="128" s="191" customFormat="1" customHeight="1"/>
    <row r="129" s="191" customFormat="1" customHeight="1"/>
    <row r="130" s="191" customFormat="1" customHeight="1"/>
    <row r="131" s="191" customFormat="1" customHeight="1"/>
    <row r="132" s="191" customFormat="1" customHeight="1"/>
    <row r="133" s="191" customFormat="1" customHeight="1"/>
    <row r="134" s="191" customFormat="1" customHeight="1"/>
    <row r="135" s="191" customFormat="1" customHeight="1"/>
    <row r="136" s="191" customFormat="1" customHeight="1"/>
    <row r="137" s="191" customFormat="1" customHeight="1"/>
    <row r="138" s="191" customFormat="1" customHeight="1"/>
    <row r="139" s="191" customFormat="1" customHeight="1"/>
    <row r="140" s="191" customFormat="1" customHeight="1"/>
    <row r="141" s="191" customFormat="1" customHeight="1"/>
    <row r="142" s="191" customFormat="1" customHeight="1"/>
    <row r="143" s="191" customFormat="1" customHeight="1"/>
    <row r="144" s="191" customFormat="1" customHeight="1"/>
    <row r="145" s="191" customFormat="1" customHeight="1"/>
    <row r="146" s="191" customFormat="1" customHeight="1"/>
    <row r="147" s="191" customFormat="1" customHeight="1"/>
    <row r="148" s="191" customFormat="1" customHeight="1"/>
    <row r="149" s="191" customFormat="1" customHeight="1"/>
    <row r="150" s="191" customFormat="1" customHeight="1"/>
    <row r="151" s="191" customFormat="1" customHeight="1"/>
    <row r="152" s="191" customFormat="1" customHeight="1"/>
    <row r="153" s="191" customFormat="1" customHeight="1"/>
    <row r="154" s="191" customFormat="1" customHeight="1"/>
    <row r="155" s="191" customFormat="1" customHeight="1"/>
    <row r="156" s="191" customFormat="1" customHeight="1"/>
    <row r="157" s="191" customFormat="1" customHeight="1"/>
    <row r="158" s="191" customFormat="1" customHeight="1"/>
    <row r="159" s="191" customFormat="1" customHeight="1"/>
    <row r="160" s="191" customFormat="1" customHeight="1"/>
    <row r="161" s="191" customFormat="1" customHeight="1"/>
    <row r="162" s="191" customFormat="1" customHeight="1"/>
    <row r="163" s="191" customFormat="1" customHeight="1"/>
    <row r="164" s="191" customFormat="1" customHeight="1"/>
    <row r="165" s="191" customFormat="1" customHeight="1"/>
    <row r="166" s="191" customFormat="1" customHeight="1"/>
    <row r="167" s="191" customFormat="1" customHeight="1"/>
    <row r="168" s="191" customFormat="1" customHeight="1"/>
    <row r="169" s="191" customFormat="1" customHeight="1"/>
    <row r="170" s="191" customFormat="1" customHeight="1"/>
    <row r="171" s="191" customFormat="1" customHeight="1"/>
    <row r="172" s="191" customFormat="1" customHeight="1"/>
    <row r="173" s="191" customFormat="1" customHeight="1"/>
    <row r="174" s="191" customFormat="1" customHeight="1"/>
    <row r="175" s="191" customFormat="1" customHeight="1"/>
    <row r="176" s="191" customFormat="1" customHeight="1"/>
    <row r="177" s="191" customFormat="1" customHeight="1"/>
    <row r="178" s="191" customFormat="1" customHeight="1"/>
    <row r="179" s="191" customFormat="1" customHeight="1"/>
    <row r="180" s="191" customFormat="1" customHeight="1"/>
    <row r="181" s="191" customFormat="1" customHeight="1"/>
    <row r="182" s="191" customFormat="1" customHeight="1"/>
    <row r="183" s="191" customFormat="1" customHeight="1"/>
    <row r="184" s="191" customFormat="1" customHeight="1"/>
    <row r="185" s="191" customFormat="1" customHeight="1"/>
    <row r="186" s="191" customFormat="1" customHeight="1"/>
    <row r="187" s="191" customFormat="1" customHeight="1"/>
    <row r="188" s="191" customFormat="1" customHeight="1"/>
    <row r="189" s="191" customFormat="1" customHeight="1"/>
    <row r="190" s="191" customFormat="1" customHeight="1"/>
    <row r="191" s="191" customFormat="1" customHeight="1"/>
    <row r="192" s="191" customFormat="1" customHeight="1"/>
    <row r="193" s="191" customFormat="1" customHeight="1"/>
    <row r="194" s="191" customFormat="1" customHeight="1"/>
    <row r="195" s="191" customFormat="1" customHeight="1"/>
    <row r="196" s="191" customFormat="1" customHeight="1"/>
    <row r="197" s="191" customFormat="1" customHeight="1"/>
    <row r="198" s="191" customFormat="1" customHeight="1"/>
    <row r="199" s="191" customFormat="1" customHeight="1"/>
    <row r="200" s="191" customFormat="1" customHeight="1"/>
    <row r="201" s="191" customFormat="1" customHeight="1"/>
    <row r="202" s="191" customFormat="1" customHeight="1"/>
    <row r="203" s="191" customFormat="1" customHeight="1"/>
    <row r="204" s="191" customFormat="1" customHeight="1"/>
    <row r="205" s="191" customFormat="1" customHeight="1"/>
    <row r="206" s="191" customFormat="1" customHeight="1"/>
    <row r="207" s="191" customFormat="1" customHeight="1"/>
    <row r="208" s="191" customFormat="1" customHeight="1"/>
    <row r="209" s="191" customFormat="1" customHeight="1"/>
    <row r="210" s="191" customFormat="1" customHeight="1"/>
    <row r="211" s="191" customFormat="1" customHeight="1"/>
    <row r="212" s="191" customFormat="1" customHeight="1"/>
    <row r="213" s="191" customFormat="1" customHeight="1"/>
    <row r="214" s="191" customFormat="1" customHeight="1"/>
    <row r="215" s="191" customFormat="1" customHeight="1"/>
    <row r="216" s="191" customFormat="1" customHeight="1"/>
    <row r="217" s="191" customFormat="1" customHeight="1"/>
    <row r="218" s="191" customFormat="1" customHeight="1"/>
    <row r="219" s="191" customFormat="1" customHeight="1"/>
    <row r="220" s="191" customFormat="1" customHeight="1"/>
    <row r="221" s="191" customFormat="1" customHeight="1"/>
    <row r="222" s="191" customFormat="1" customHeight="1"/>
    <row r="223" s="191" customFormat="1" customHeight="1"/>
    <row r="224" s="191" customFormat="1" customHeight="1"/>
    <row r="225" s="191" customFormat="1" customHeight="1"/>
    <row r="226" s="191" customFormat="1" customHeight="1"/>
    <row r="227" s="191" customFormat="1" customHeight="1"/>
    <row r="228" s="191" customFormat="1" customHeight="1"/>
    <row r="229" s="191" customFormat="1" customHeight="1"/>
    <row r="230" s="191" customFormat="1" customHeight="1"/>
    <row r="231" s="191" customFormat="1" customHeight="1"/>
    <row r="232" s="191" customFormat="1" customHeight="1"/>
    <row r="233" s="191" customFormat="1" customHeight="1"/>
    <row r="234" s="191" customFormat="1" customHeight="1"/>
    <row r="235" s="191" customFormat="1" customHeight="1"/>
    <row r="236" s="191" customFormat="1" customHeight="1"/>
    <row r="237" s="191" customFormat="1" customHeight="1"/>
    <row r="238" s="191" customFormat="1" customHeight="1"/>
    <row r="239" s="191" customFormat="1" customHeight="1"/>
    <row r="240" s="191" customFormat="1" customHeight="1"/>
    <row r="241" s="191" customFormat="1" customHeight="1"/>
    <row r="242" s="191" customFormat="1" customHeight="1"/>
    <row r="243" s="191" customFormat="1" customHeight="1"/>
    <row r="244" s="191" customFormat="1" customHeight="1"/>
    <row r="245" s="191" customFormat="1" customHeight="1"/>
    <row r="246" s="191" customFormat="1" customHeight="1"/>
    <row r="247" s="191" customFormat="1" customHeight="1"/>
    <row r="248" s="191" customFormat="1" customHeight="1"/>
    <row r="249" s="191" customFormat="1" customHeight="1"/>
    <row r="250" s="191" customFormat="1" customHeight="1"/>
    <row r="251" s="191" customFormat="1" customHeight="1"/>
    <row r="252" s="191" customFormat="1" customHeight="1"/>
    <row r="253" s="191" customFormat="1" customHeight="1"/>
    <row r="254" s="191" customFormat="1" customHeight="1"/>
  </sheetData>
  <mergeCells count="1">
    <mergeCell ref="A2:D2"/>
  </mergeCells>
  <pageMargins left="0.751388888888889" right="0.751388888888889" top="1" bottom="1" header="0.511805555555556" footer="0.511805555555556"/>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B50"/>
  <sheetViews>
    <sheetView workbookViewId="0">
      <selection activeCell="A12" sqref="A12"/>
    </sheetView>
  </sheetViews>
  <sheetFormatPr defaultColWidth="8.1" defaultRowHeight="14.25" outlineLevelCol="1"/>
  <cols>
    <col min="1" max="1" width="41.9666666666667" style="81" customWidth="1"/>
    <col min="2" max="2" width="43.0916666666667" style="81" customWidth="1"/>
    <col min="3" max="16384" width="8.1" style="81"/>
  </cols>
  <sheetData>
    <row r="1" spans="1:1">
      <c r="A1" s="81" t="s">
        <v>2060</v>
      </c>
    </row>
    <row r="2" ht="71" customHeight="1" spans="1:2">
      <c r="A2" s="312" t="s">
        <v>2061</v>
      </c>
      <c r="B2" s="312"/>
    </row>
    <row r="3" spans="1:2">
      <c r="A3" s="182"/>
      <c r="B3" s="183" t="s">
        <v>29</v>
      </c>
    </row>
    <row r="4" spans="1:2">
      <c r="A4" s="184" t="s">
        <v>2062</v>
      </c>
      <c r="B4" s="184" t="s">
        <v>2063</v>
      </c>
    </row>
    <row r="5" spans="1:2">
      <c r="A5" s="185" t="s">
        <v>2064</v>
      </c>
      <c r="B5" s="186"/>
    </row>
    <row r="6" spans="1:2">
      <c r="A6" s="187" t="s">
        <v>2065</v>
      </c>
      <c r="B6" s="188"/>
    </row>
    <row r="7" spans="1:2">
      <c r="A7" s="187" t="s">
        <v>2066</v>
      </c>
      <c r="B7" s="188"/>
    </row>
    <row r="8" spans="1:2">
      <c r="A8" s="187" t="s">
        <v>2067</v>
      </c>
      <c r="B8" s="188"/>
    </row>
    <row r="9" spans="1:2">
      <c r="A9" s="313" t="s">
        <v>2068</v>
      </c>
      <c r="B9" s="188"/>
    </row>
    <row r="10" spans="1:2">
      <c r="A10" s="187" t="s">
        <v>2069</v>
      </c>
      <c r="B10" s="188"/>
    </row>
    <row r="11" spans="1:2">
      <c r="A11" s="185" t="s">
        <v>2070</v>
      </c>
      <c r="B11" s="186"/>
    </row>
    <row r="12" spans="1:2">
      <c r="A12" s="314" t="s">
        <v>2071</v>
      </c>
      <c r="B12" s="188"/>
    </row>
    <row r="13" spans="1:2">
      <c r="A13" s="187" t="s">
        <v>2072</v>
      </c>
      <c r="B13" s="188"/>
    </row>
    <row r="14" spans="1:2">
      <c r="A14" s="187" t="s">
        <v>2073</v>
      </c>
      <c r="B14" s="188"/>
    </row>
    <row r="15" spans="1:2">
      <c r="A15" s="187" t="s">
        <v>2074</v>
      </c>
      <c r="B15" s="188"/>
    </row>
    <row r="16" spans="1:2">
      <c r="A16" s="187" t="s">
        <v>2075</v>
      </c>
      <c r="B16" s="188"/>
    </row>
    <row r="17" spans="1:2">
      <c r="A17" s="187" t="s">
        <v>2076</v>
      </c>
      <c r="B17" s="188"/>
    </row>
    <row r="18" spans="1:2">
      <c r="A18" s="187" t="s">
        <v>2077</v>
      </c>
      <c r="B18" s="188"/>
    </row>
    <row r="19" spans="1:2">
      <c r="A19" s="187" t="s">
        <v>2078</v>
      </c>
      <c r="B19" s="188"/>
    </row>
    <row r="20" spans="1:2">
      <c r="A20" s="187" t="s">
        <v>2079</v>
      </c>
      <c r="B20" s="188"/>
    </row>
    <row r="21" spans="1:2">
      <c r="A21" s="187" t="s">
        <v>2080</v>
      </c>
      <c r="B21" s="188"/>
    </row>
    <row r="22" spans="1:2">
      <c r="A22" s="187" t="s">
        <v>2081</v>
      </c>
      <c r="B22" s="188"/>
    </row>
    <row r="23" spans="1:2">
      <c r="A23" s="187" t="s">
        <v>2082</v>
      </c>
      <c r="B23" s="188"/>
    </row>
    <row r="24" spans="1:2">
      <c r="A24" s="187" t="s">
        <v>2083</v>
      </c>
      <c r="B24" s="188"/>
    </row>
    <row r="25" spans="1:2">
      <c r="A25" s="187" t="s">
        <v>2084</v>
      </c>
      <c r="B25" s="188"/>
    </row>
    <row r="26" spans="1:2">
      <c r="A26" s="187" t="s">
        <v>2085</v>
      </c>
      <c r="B26" s="188"/>
    </row>
    <row r="27" spans="1:2">
      <c r="A27" s="187" t="s">
        <v>2086</v>
      </c>
      <c r="B27" s="188"/>
    </row>
    <row r="28" spans="1:2">
      <c r="A28" s="187" t="s">
        <v>2087</v>
      </c>
      <c r="B28" s="188"/>
    </row>
    <row r="29" spans="1:2">
      <c r="A29" s="315" t="s">
        <v>2088</v>
      </c>
      <c r="B29" s="186"/>
    </row>
    <row r="30" spans="1:2">
      <c r="A30" s="187" t="s">
        <v>2089</v>
      </c>
      <c r="B30" s="188"/>
    </row>
    <row r="31" spans="1:2">
      <c r="A31" s="187" t="s">
        <v>2090</v>
      </c>
      <c r="B31" s="188"/>
    </row>
    <row r="32" spans="1:2">
      <c r="A32" s="187" t="s">
        <v>2091</v>
      </c>
      <c r="B32" s="188"/>
    </row>
    <row r="33" spans="1:2">
      <c r="A33" s="187" t="s">
        <v>2092</v>
      </c>
      <c r="B33" s="188"/>
    </row>
    <row r="34" spans="1:2">
      <c r="A34" s="187" t="s">
        <v>2093</v>
      </c>
      <c r="B34" s="188"/>
    </row>
    <row r="35" spans="1:2">
      <c r="A35" s="187" t="s">
        <v>2094</v>
      </c>
      <c r="B35" s="188"/>
    </row>
    <row r="36" spans="1:2">
      <c r="A36" s="187" t="s">
        <v>2095</v>
      </c>
      <c r="B36" s="188"/>
    </row>
    <row r="37" spans="1:2">
      <c r="A37" s="187" t="s">
        <v>2096</v>
      </c>
      <c r="B37" s="188"/>
    </row>
    <row r="38" spans="1:2">
      <c r="A38" s="187" t="s">
        <v>2097</v>
      </c>
      <c r="B38" s="188"/>
    </row>
    <row r="39" spans="1:2">
      <c r="A39" s="187" t="s">
        <v>2098</v>
      </c>
      <c r="B39" s="188"/>
    </row>
    <row r="40" spans="1:2">
      <c r="A40" s="187" t="s">
        <v>2099</v>
      </c>
      <c r="B40" s="188"/>
    </row>
    <row r="41" spans="1:2">
      <c r="A41" s="189" t="s">
        <v>2100</v>
      </c>
      <c r="B41" s="188"/>
    </row>
    <row r="42" spans="1:2">
      <c r="A42" s="189" t="s">
        <v>118</v>
      </c>
      <c r="B42" s="188"/>
    </row>
    <row r="43" spans="1:2">
      <c r="A43" s="187" t="s">
        <v>2101</v>
      </c>
      <c r="B43" s="188"/>
    </row>
    <row r="44" spans="1:2">
      <c r="A44" s="187" t="s">
        <v>2102</v>
      </c>
      <c r="B44" s="188"/>
    </row>
    <row r="45" spans="1:2">
      <c r="A45" s="187" t="s">
        <v>2103</v>
      </c>
      <c r="B45" s="188"/>
    </row>
    <row r="46" spans="1:2">
      <c r="A46" s="187" t="s">
        <v>2104</v>
      </c>
      <c r="B46" s="188"/>
    </row>
    <row r="47" spans="1:2">
      <c r="A47" s="187" t="s">
        <v>2105</v>
      </c>
      <c r="B47" s="188"/>
    </row>
    <row r="48" spans="1:2">
      <c r="A48" s="187" t="s">
        <v>893</v>
      </c>
      <c r="B48" s="188"/>
    </row>
    <row r="49" spans="1:2">
      <c r="A49" s="190" t="s">
        <v>2106</v>
      </c>
      <c r="B49" s="186"/>
    </row>
    <row r="50" spans="1:1">
      <c r="A50" s="81" t="s">
        <v>2107</v>
      </c>
    </row>
  </sheetData>
  <mergeCells count="1">
    <mergeCell ref="A2:B2"/>
  </mergeCells>
  <pageMargins left="0.75" right="0.75" top="1" bottom="1" header="0.509027777777778" footer="0.509027777777778"/>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封面</vt: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2024-01-26T09:05:00Z</dcterms:created>
  <dcterms:modified xsi:type="dcterms:W3CDTF">2024-03-26T09:58:03Z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71CD720DDB0940C8AC51C28C8202DE70_13</vt:lpwstr>
  </property>
  <property fmtid="{D5CDD505-2E9C-101B-9397-08002B2CF9AE}" pid="3" name="KSOProductBuildVer">
    <vt:lpwstr>2052-11.8.2.8506</vt:lpwstr>
  </property>
</Properties>
</file>